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mc:AlternateContent xmlns:mc="http://schemas.openxmlformats.org/markup-compatibility/2006">
    <mc:Choice Requires="x15">
      <x15ac:absPath xmlns:x15ac="http://schemas.microsoft.com/office/spreadsheetml/2010/11/ac" url="E:\A-DOCS\Administration et divers\Développement des questionnaires\En développement\"/>
    </mc:Choice>
  </mc:AlternateContent>
  <workbookProtection workbookAlgorithmName="SHA-512" workbookHashValue="IDPj2Mtz25oXAJ3xmrGKxWnOO3vvegROWVVgHvvAr7PSsUEBoJqi11TkjU59kGOHN0jzoaIq+2idRqcH9j1A1w==" workbookSaltValue="DLpmg9QN5zTXTf1S3kl8Ew==" workbookSpinCount="100000" lockStructure="1"/>
  <bookViews>
    <workbookView xWindow="0" yWindow="0" windowWidth="23040" windowHeight="8808" firstSheet="4" activeTab="4"/>
  </bookViews>
  <sheets>
    <sheet name="DS_INTERNAL_SETTINGS_STORAGE" sheetId="4" state="veryHidden" r:id="rId1"/>
    <sheet name="DS_INTERNAL_DOCGROUP_STORAGE" sheetId="5" state="veryHidden" r:id="rId2"/>
    <sheet name="DS_INTERNAL_DOCUMENT_STORAGE" sheetId="6" state="veryHidden" r:id="rId3"/>
    <sheet name="DS_INTERNAL_SNIP_STORAGE" sheetId="7" state="veryHidden" r:id="rId4"/>
    <sheet name="Self Employed Questionnaire" sheetId="1" r:id="rId5"/>
    <sheet name="TPS-TVQ" sheetId="3" state="hidden" r:id="rId6"/>
    <sheet name="Copyright Effisca" sheetId="2" state="hidden" r:id="rId7"/>
  </sheets>
  <definedNames>
    <definedName name="detailed">'TPS-TVQ'!$B$15:$B$16</definedName>
    <definedName name="notregistered">'TPS-TVQ'!$B$14</definedName>
    <definedName name="PLEASE">'TPS-TVQ'!$B$13</definedName>
    <definedName name="quick">'TPS-TVQ'!$C$15:$C$16</definedName>
    <definedName name="_xlnm.Print_Area" localSheetId="4">'Self Employed Questionnaire'!$A$1:$S$131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1" l="1"/>
  <c r="U33" i="1"/>
  <c r="U34" i="1"/>
  <c r="U31" i="1"/>
  <c r="U38" i="1"/>
  <c r="U39" i="1"/>
  <c r="U43" i="1"/>
  <c r="U42" i="1"/>
  <c r="U44" i="1"/>
  <c r="U45" i="1"/>
  <c r="U46" i="1"/>
  <c r="U47" i="1"/>
  <c r="U48" i="1"/>
  <c r="U49" i="1"/>
  <c r="U50" i="1"/>
  <c r="U51" i="1"/>
  <c r="U52" i="1"/>
  <c r="U53" i="1"/>
  <c r="U54" i="1"/>
  <c r="U55" i="1"/>
  <c r="U56" i="1"/>
  <c r="U57" i="1"/>
  <c r="U58" i="1"/>
  <c r="U59" i="1"/>
  <c r="U60" i="1"/>
  <c r="U61" i="1"/>
  <c r="U62" i="1"/>
  <c r="U63" i="1"/>
  <c r="U64" i="1"/>
  <c r="T64" i="1"/>
  <c r="U74" i="1"/>
  <c r="U75" i="1"/>
  <c r="U78" i="1"/>
  <c r="U79" i="1"/>
  <c r="U80" i="1"/>
  <c r="U83" i="1"/>
  <c r="U84" i="1"/>
  <c r="U85" i="1"/>
  <c r="U86" i="1"/>
  <c r="U87" i="1"/>
  <c r="U88" i="1"/>
  <c r="U89" i="1"/>
  <c r="U73" i="1"/>
  <c r="T74" i="1"/>
  <c r="T75" i="1"/>
  <c r="T78" i="1"/>
  <c r="T79" i="1"/>
  <c r="T80" i="1"/>
  <c r="T83" i="1"/>
  <c r="T84" i="1"/>
  <c r="T85" i="1"/>
  <c r="T86" i="1"/>
  <c r="T87" i="1"/>
  <c r="T88" i="1"/>
  <c r="T89" i="1"/>
  <c r="T73" i="1"/>
  <c r="U98" i="1" l="1"/>
  <c r="U99" i="1"/>
  <c r="U102" i="1"/>
  <c r="U103" i="1"/>
  <c r="U104" i="1"/>
  <c r="U105" i="1"/>
  <c r="U106" i="1"/>
  <c r="U108" i="1"/>
  <c r="U109" i="1"/>
  <c r="U111" i="1"/>
  <c r="U110" i="1"/>
  <c r="U129" i="1"/>
  <c r="U131" i="1"/>
  <c r="U118" i="1"/>
  <c r="U119" i="1"/>
  <c r="U121" i="1"/>
  <c r="U122" i="1"/>
  <c r="U123" i="1"/>
  <c r="U124" i="1"/>
  <c r="U125" i="1"/>
  <c r="U126" i="1"/>
  <c r="U128" i="1"/>
  <c r="O78" i="1" l="1"/>
  <c r="O79" i="1"/>
  <c r="T39" i="1" l="1"/>
  <c r="T38" i="1"/>
  <c r="I35" i="1" l="1"/>
  <c r="Q43" i="1" l="1"/>
  <c r="P43" i="1"/>
  <c r="O43" i="1" l="1"/>
  <c r="O42" i="1" l="1"/>
  <c r="R64" i="1" l="1"/>
  <c r="R63" i="1"/>
  <c r="R49" i="1"/>
  <c r="R50" i="1"/>
  <c r="R51" i="1"/>
  <c r="R52" i="1"/>
  <c r="R54" i="1"/>
  <c r="R56" i="1"/>
  <c r="R57" i="1"/>
  <c r="R58" i="1"/>
  <c r="R59" i="1"/>
  <c r="R60" i="1"/>
  <c r="R61" i="1"/>
  <c r="R62" i="1"/>
  <c r="T34" i="1"/>
  <c r="U27" i="1"/>
  <c r="U30" i="1"/>
  <c r="T30" i="1"/>
  <c r="T44" i="1"/>
  <c r="T45" i="1"/>
  <c r="T46" i="1"/>
  <c r="T47" i="1"/>
  <c r="T48" i="1"/>
  <c r="T49" i="1"/>
  <c r="T50" i="1"/>
  <c r="T51" i="1"/>
  <c r="T52" i="1"/>
  <c r="T53" i="1"/>
  <c r="T54" i="1"/>
  <c r="T55" i="1"/>
  <c r="T56" i="1"/>
  <c r="T57" i="1"/>
  <c r="T58" i="1"/>
  <c r="T59" i="1"/>
  <c r="T60" i="1"/>
  <c r="T61" i="1"/>
  <c r="T62" i="1"/>
  <c r="T63" i="1"/>
  <c r="T42" i="1"/>
  <c r="R84" i="1"/>
  <c r="R86" i="1"/>
  <c r="R87" i="1"/>
  <c r="R88" i="1"/>
  <c r="R89" i="1"/>
  <c r="N80" i="1"/>
  <c r="T111" i="1"/>
  <c r="T110" i="1"/>
  <c r="T109" i="1"/>
  <c r="T108" i="1"/>
  <c r="T106" i="1"/>
  <c r="T105" i="1"/>
  <c r="T104" i="1"/>
  <c r="T103" i="1"/>
  <c r="T102" i="1"/>
  <c r="T99" i="1"/>
  <c r="R99" i="1"/>
  <c r="R100" i="1"/>
  <c r="R101" i="1"/>
  <c r="R102" i="1"/>
  <c r="R103" i="1"/>
  <c r="R104" i="1"/>
  <c r="R105" i="1"/>
  <c r="R106" i="1"/>
  <c r="R107" i="1"/>
  <c r="R108" i="1"/>
  <c r="R109" i="1"/>
  <c r="R111" i="1"/>
  <c r="O98" i="1"/>
  <c r="T98" i="1"/>
  <c r="T131" i="1"/>
  <c r="T129" i="1"/>
  <c r="T128" i="1"/>
  <c r="T126" i="1"/>
  <c r="T125" i="1"/>
  <c r="T124" i="1"/>
  <c r="T123" i="1"/>
  <c r="T122" i="1"/>
  <c r="T121" i="1"/>
  <c r="T118" i="1"/>
  <c r="O110" i="1"/>
  <c r="O108" i="1"/>
  <c r="O105" i="1"/>
  <c r="O104" i="1"/>
  <c r="O103" i="1"/>
  <c r="O102" i="1"/>
  <c r="O99" i="1"/>
  <c r="N98" i="1"/>
  <c r="Q98" i="1" l="1"/>
  <c r="P98" i="1"/>
  <c r="R98" i="1" s="1"/>
  <c r="T43" i="1"/>
  <c r="T119" i="1" l="1"/>
  <c r="O129" i="1"/>
  <c r="N129" i="1"/>
  <c r="N128" i="1"/>
  <c r="O128" i="1" s="1"/>
  <c r="R127" i="1"/>
  <c r="N126" i="1"/>
  <c r="O126" i="1" s="1"/>
  <c r="R125" i="1"/>
  <c r="N123" i="1"/>
  <c r="O123" i="1" s="1"/>
  <c r="N122" i="1"/>
  <c r="O122" i="1" s="1"/>
  <c r="N119" i="1"/>
  <c r="O119" i="1" s="1"/>
  <c r="O118" i="1"/>
  <c r="P118" i="1" s="1"/>
  <c r="N118" i="1"/>
  <c r="U29" i="1"/>
  <c r="Q128" i="1" l="1"/>
  <c r="R128" i="1" s="1"/>
  <c r="P128" i="1"/>
  <c r="Q119" i="1"/>
  <c r="P119" i="1"/>
  <c r="R119" i="1" s="1"/>
  <c r="P122" i="1"/>
  <c r="R122" i="1" s="1"/>
  <c r="Q122" i="1"/>
  <c r="Q123" i="1"/>
  <c r="P123" i="1"/>
  <c r="R123" i="1"/>
  <c r="Q126" i="1"/>
  <c r="P126" i="1"/>
  <c r="R126" i="1" s="1"/>
  <c r="R129" i="1"/>
  <c r="Q118" i="1"/>
  <c r="R118" i="1" s="1"/>
  <c r="P129" i="1"/>
  <c r="Q129" i="1"/>
  <c r="B24" i="1"/>
  <c r="T28" i="1"/>
  <c r="T29" i="1"/>
  <c r="T27" i="1"/>
  <c r="U28" i="1" l="1"/>
  <c r="B17" i="1"/>
  <c r="B154" i="1" l="1"/>
  <c r="O32" i="1" l="1"/>
  <c r="O33" i="1"/>
  <c r="B20" i="3"/>
  <c r="P33" i="1" l="1"/>
  <c r="T33" i="1"/>
  <c r="Q32" i="1"/>
  <c r="T32" i="1"/>
  <c r="Q33" i="1"/>
  <c r="P32" i="1"/>
  <c r="R32" i="1" s="1"/>
  <c r="R92" i="1"/>
  <c r="R93" i="1"/>
  <c r="R94" i="1"/>
  <c r="R95" i="1"/>
  <c r="R96" i="1"/>
  <c r="R113" i="1"/>
  <c r="R114" i="1"/>
  <c r="R115" i="1"/>
  <c r="R33" i="1" l="1"/>
  <c r="N30" i="1"/>
  <c r="O30" i="1" s="1"/>
  <c r="G35" i="1" l="1"/>
  <c r="N99" i="1" l="1"/>
  <c r="N100" i="1"/>
  <c r="N101" i="1"/>
  <c r="N102" i="1"/>
  <c r="N103" i="1"/>
  <c r="N104" i="1"/>
  <c r="N105" i="1"/>
  <c r="N106" i="1"/>
  <c r="N107" i="1"/>
  <c r="N108" i="1"/>
  <c r="N109" i="1"/>
  <c r="N110" i="1"/>
  <c r="N87" i="1"/>
  <c r="N86" i="1"/>
  <c r="N85" i="1"/>
  <c r="N84" i="1"/>
  <c r="N83" i="1"/>
  <c r="N75" i="1"/>
  <c r="N64" i="1"/>
  <c r="O64" i="1" s="1"/>
  <c r="N63" i="1"/>
  <c r="O63" i="1" s="1"/>
  <c r="N62" i="1"/>
  <c r="O62" i="1" s="1"/>
  <c r="N61" i="1"/>
  <c r="O61" i="1" s="1"/>
  <c r="N60" i="1"/>
  <c r="O60" i="1" s="1"/>
  <c r="N59" i="1"/>
  <c r="O59" i="1" s="1"/>
  <c r="N58" i="1"/>
  <c r="O58" i="1" s="1"/>
  <c r="N57" i="1"/>
  <c r="O57" i="1" s="1"/>
  <c r="N56" i="1"/>
  <c r="O56" i="1" s="1"/>
  <c r="N54" i="1"/>
  <c r="O54" i="1" s="1"/>
  <c r="N53" i="1"/>
  <c r="O53" i="1" s="1"/>
  <c r="N52" i="1"/>
  <c r="O52" i="1" s="1"/>
  <c r="N51" i="1"/>
  <c r="O51" i="1" s="1"/>
  <c r="N50" i="1"/>
  <c r="O50" i="1" s="1"/>
  <c r="N49" i="1"/>
  <c r="O49" i="1" s="1"/>
  <c r="N48" i="1"/>
  <c r="O48" i="1" s="1"/>
  <c r="N47" i="1"/>
  <c r="O47" i="1" s="1"/>
  <c r="Q47" i="1" s="1"/>
  <c r="N46" i="1"/>
  <c r="O46" i="1" s="1"/>
  <c r="N45" i="1"/>
  <c r="O45" i="1" s="1"/>
  <c r="N44" i="1"/>
  <c r="O44" i="1" s="1"/>
  <c r="R44" i="1" s="1"/>
  <c r="N42" i="1"/>
  <c r="O31" i="1"/>
  <c r="T31" i="1" s="1"/>
  <c r="O89" i="1"/>
  <c r="N89" i="1"/>
  <c r="O88" i="1"/>
  <c r="N88" i="1"/>
  <c r="O87" i="1"/>
  <c r="O86" i="1"/>
  <c r="O85" i="1"/>
  <c r="O84" i="1"/>
  <c r="O83" i="1"/>
  <c r="O80" i="1"/>
  <c r="O75" i="1"/>
  <c r="O38" i="1"/>
  <c r="O34" i="1"/>
  <c r="O29" i="1"/>
  <c r="O28" i="1"/>
  <c r="O27" i="1"/>
  <c r="U35" i="1" l="1"/>
  <c r="T35" i="1"/>
  <c r="O35" i="1"/>
  <c r="Q110" i="1"/>
  <c r="P110" i="1"/>
  <c r="R110" i="1" s="1"/>
  <c r="Q56" i="1"/>
  <c r="Q52" i="1"/>
  <c r="Q58" i="1"/>
  <c r="Q31" i="1"/>
  <c r="P59" i="1"/>
  <c r="Q42" i="1"/>
  <c r="Q60" i="1"/>
  <c r="P38" i="1"/>
  <c r="P50" i="1"/>
  <c r="Q51" i="1"/>
  <c r="Q61" i="1"/>
  <c r="Q62" i="1"/>
  <c r="Q63" i="1"/>
  <c r="P28" i="1"/>
  <c r="Q64" i="1"/>
  <c r="Q48" i="1"/>
  <c r="P27" i="1"/>
  <c r="Q50" i="1"/>
  <c r="P85" i="1"/>
  <c r="Q75" i="1"/>
  <c r="Q27" i="1"/>
  <c r="P51" i="1"/>
  <c r="P58" i="1"/>
  <c r="P47" i="1"/>
  <c r="R47" i="1" s="1"/>
  <c r="P57" i="1"/>
  <c r="Q57" i="1"/>
  <c r="Q49" i="1"/>
  <c r="P49" i="1"/>
  <c r="Q54" i="1"/>
  <c r="P54" i="1"/>
  <c r="Q88" i="1"/>
  <c r="P31" i="1"/>
  <c r="Q89" i="1"/>
  <c r="P48" i="1"/>
  <c r="R48" i="1" s="1"/>
  <c r="P64" i="1"/>
  <c r="Q85" i="1"/>
  <c r="Q83" i="1"/>
  <c r="P88" i="1"/>
  <c r="P89" i="1"/>
  <c r="P75" i="1"/>
  <c r="R75" i="1" s="1"/>
  <c r="P83" i="1"/>
  <c r="R83" i="1" s="1"/>
  <c r="P60" i="1"/>
  <c r="P61" i="1"/>
  <c r="Q59" i="1"/>
  <c r="P52" i="1"/>
  <c r="P62" i="1"/>
  <c r="P63" i="1"/>
  <c r="P56" i="1"/>
  <c r="P42" i="1"/>
  <c r="Q29" i="1"/>
  <c r="P29" i="1"/>
  <c r="Q28" i="1"/>
  <c r="Q35" i="1" s="1"/>
  <c r="Q38" i="1"/>
  <c r="R85" i="1" l="1"/>
  <c r="R42" i="1"/>
  <c r="P35" i="1"/>
  <c r="Q9" i="1" s="1"/>
  <c r="R31" i="1"/>
  <c r="Q135" i="1"/>
  <c r="R12" i="1"/>
  <c r="Q12" i="1"/>
  <c r="O134" i="1"/>
  <c r="P8" i="1"/>
  <c r="Q137" i="1"/>
  <c r="P137" i="1"/>
  <c r="P135" i="1" l="1"/>
  <c r="P139" i="1" s="1"/>
  <c r="R9" i="1"/>
  <c r="R8" i="1"/>
  <c r="Q8" i="1"/>
  <c r="Q10" i="1" s="1"/>
  <c r="Q18" i="1" s="1"/>
  <c r="Q139" i="1"/>
  <c r="R10" i="1" l="1"/>
  <c r="R18" i="1" s="1"/>
  <c r="P18" i="1" s="1"/>
  <c r="R137" i="1"/>
  <c r="P9" i="1" l="1"/>
  <c r="P10" i="1" s="1"/>
</calcChain>
</file>

<file path=xl/comments1.xml><?xml version="1.0" encoding="utf-8"?>
<comments xmlns="http://schemas.openxmlformats.org/spreadsheetml/2006/main">
  <authors>
    <author>Nicolas Godbout</author>
  </authors>
  <commentList>
    <comment ref="T25" authorId="0" shapeId="0">
      <text>
        <r>
          <rPr>
            <b/>
            <sz val="9"/>
            <color indexed="81"/>
            <rFont val="Tahoma"/>
            <family val="2"/>
          </rPr>
          <t>Nicolas Godbout:</t>
        </r>
        <r>
          <rPr>
            <sz val="9"/>
            <color indexed="81"/>
            <rFont val="Tahoma"/>
            <family val="2"/>
          </rPr>
          <t xml:space="preserve">
 Si le client est en détaillé et que nous faisons sa déclaration, il faut prendre les montants avant taxes à la place</t>
        </r>
      </text>
    </comment>
    <comment ref="O30" authorId="0" shapeId="0">
      <text>
        <r>
          <rPr>
            <b/>
            <sz val="9"/>
            <color indexed="81"/>
            <rFont val="Tahoma"/>
            <family val="2"/>
          </rPr>
          <t>Nicolas Godbout:</t>
        </r>
        <r>
          <rPr>
            <sz val="9"/>
            <color indexed="81"/>
            <rFont val="Tahoma"/>
            <family val="2"/>
          </rPr>
          <t xml:space="preserve">
attention à la devise
</t>
        </r>
      </text>
    </comment>
  </commentList>
</comments>
</file>

<file path=xl/sharedStrings.xml><?xml version="1.0" encoding="utf-8"?>
<sst xmlns="http://schemas.openxmlformats.org/spreadsheetml/2006/main" count="402" uniqueCount="195">
  <si>
    <t>IDENTFICATION</t>
  </si>
  <si>
    <t>%</t>
  </si>
  <si>
    <t>Business name (if registred) :</t>
  </si>
  <si>
    <t>Activity type :</t>
  </si>
  <si>
    <t>SELF-EMPLOYED INCOME</t>
  </si>
  <si>
    <t>Business insurances (not for car - see other section)</t>
  </si>
  <si>
    <t>Professional dues and/or permits</t>
  </si>
  <si>
    <t>Supplies</t>
  </si>
  <si>
    <t>Administration fees</t>
  </si>
  <si>
    <t>Meals and entertainment (Only if with client or supplier)</t>
  </si>
  <si>
    <t>Legal fees and related fees</t>
  </si>
  <si>
    <t>Interest and banking fees (for BUSINESS ACCOUNT only)</t>
  </si>
  <si>
    <t>Travelling expenses</t>
  </si>
  <si>
    <t>Publicity and promotion</t>
  </si>
  <si>
    <t>Salary paid</t>
  </si>
  <si>
    <t>Cellular phone</t>
  </si>
  <si>
    <t xml:space="preserve">Others (specify) : </t>
  </si>
  <si>
    <t>CAR USE FEES</t>
  </si>
  <si>
    <t>BUSINESS PROPORTION OF CAR USE</t>
  </si>
  <si>
    <t>ex. : 5000 km / 20000 km or 25%</t>
  </si>
  <si>
    <t>Gas and oil</t>
  </si>
  <si>
    <t>Insurance</t>
  </si>
  <si>
    <t>Maintenance and repair of car</t>
  </si>
  <si>
    <t>If bought with a loan, total of interest paid during the year</t>
  </si>
  <si>
    <t>Parking fees (only for work)</t>
  </si>
  <si>
    <t>BUSINESS USE OF HOME</t>
  </si>
  <si>
    <t>BUSINESS PROPORTION OF HOME USE</t>
  </si>
  <si>
    <t>Home insurance</t>
  </si>
  <si>
    <t>Municipal taxes</t>
  </si>
  <si>
    <t>DEPRECIATION - CAPITAL COST ALLOWANCE</t>
  </si>
  <si>
    <t>For goods bought during the year, give cost price.</t>
  </si>
  <si>
    <t>In general, goods having a duration of more than one year and that cost more than 200$.</t>
  </si>
  <si>
    <t>For goods bought before AND never amortized, give replacement merchant value of this good in the year.</t>
  </si>
  <si>
    <t xml:space="preserve">Equipement </t>
  </si>
  <si>
    <t>Software</t>
  </si>
  <si>
    <t xml:space="preserve">Ownership type: </t>
  </si>
  <si>
    <t xml:space="preserve">  Partnership</t>
  </si>
  <si>
    <t>SELF-EMPLOYED QUESTIONNAIRE</t>
  </si>
  <si>
    <t>ex.: 1 room/4,5 ou 22%</t>
  </si>
  <si>
    <t>Condo fees</t>
  </si>
  <si>
    <t>Accouting fees ( we will automatically add our fees)</t>
  </si>
  <si>
    <t>Internet ( speficy a percentage for business)</t>
  </si>
  <si>
    <t>Commercial rent ( rent commercial use only, see section home later)</t>
  </si>
  <si>
    <t>Subcontractors</t>
  </si>
  <si>
    <t>Heating and electricity</t>
  </si>
  <si>
    <t>If owner</t>
  </si>
  <si>
    <t>If tenant</t>
  </si>
  <si>
    <t>Others (specify)</t>
  </si>
  <si>
    <t>Category #8</t>
  </si>
  <si>
    <t>Office, chair, furniture</t>
  </si>
  <si>
    <t>Category # 12</t>
  </si>
  <si>
    <t>Small tools</t>
  </si>
  <si>
    <t>Computer and other equipement</t>
  </si>
  <si>
    <t>Short-term rental ( 100%)</t>
  </si>
  <si>
    <t>Value/Price</t>
  </si>
  <si>
    <t>See instructions above</t>
  </si>
  <si>
    <t>Date of acquisition</t>
  </si>
  <si>
    <t>Provide the beginning and end of the contract :</t>
  </si>
  <si>
    <t>Informations related to taxes (GST / QST) - Mandatory to fill</t>
  </si>
  <si>
    <t>Cost of goods sold (if you sold products)</t>
  </si>
  <si>
    <t>Merchandise bought for resell (please also fill next line)</t>
  </si>
  <si>
    <t>Inventory (stocks) at end of period</t>
  </si>
  <si>
    <t>DIRECT EXPENSES</t>
  </si>
  <si>
    <t xml:space="preserve"> Car brand:  </t>
  </si>
  <si>
    <t xml:space="preserve">If rented : </t>
  </si>
  <si>
    <t>Provide the suggested retail price of the manufacturer (approx):</t>
  </si>
  <si>
    <t xml:space="preserve">If owned : </t>
  </si>
  <si>
    <t>If bought during the year, cost</t>
  </si>
  <si>
    <t>If bought before (and never declared), provide merchant value</t>
  </si>
  <si>
    <t>Registration fees</t>
  </si>
  <si>
    <t>Driver's license renewal fees</t>
  </si>
  <si>
    <t>Other expenses</t>
  </si>
  <si>
    <t>If rented, total rent for the year (if bought with loan, not here)</t>
  </si>
  <si>
    <t>TPS</t>
  </si>
  <si>
    <t>TVQ</t>
  </si>
  <si>
    <t>Dépenses déductible proratée</t>
  </si>
  <si>
    <t>Montant imposable</t>
  </si>
  <si>
    <t>Total VENTES</t>
  </si>
  <si>
    <t>Category # 50 (if NOT between 27-01-2009 and february 2011)</t>
  </si>
  <si>
    <t>School taxes</t>
  </si>
  <si>
    <t xml:space="preserve">All Box 28 of all your T4A tax slips : </t>
  </si>
  <si>
    <t xml:space="preserve">All Box 48 of all your T4A tax slips : </t>
  </si>
  <si>
    <t xml:space="preserve">All Box 20 of all your T4A tax slips : </t>
  </si>
  <si>
    <t xml:space="preserve">Income sources not showing on any tax slips : </t>
  </si>
  <si>
    <t>Small tools (less than 200$)</t>
  </si>
  <si>
    <t xml:space="preserve">Your name: </t>
  </si>
  <si>
    <t>If it is a partnership, your profit share in % : ______________</t>
  </si>
  <si>
    <t xml:space="preserve">      Single owner</t>
  </si>
  <si>
    <t>Partnerships must include all the income and expenses of the partnership</t>
  </si>
  <si>
    <t>Did you dispose of capitl assets? You dispose an asset if you sell or throw them away. If that's the case, give us the details.</t>
  </si>
  <si>
    <t>Work in progress (your engaged work is taxable, even if not even billed yet)</t>
  </si>
  <si>
    <t>100% of expenses here</t>
  </si>
  <si>
    <r>
      <t xml:space="preserve">If not self-employed all year, only give numbers for </t>
    </r>
    <r>
      <rPr>
        <b/>
        <sz val="10"/>
        <rFont val="Arial"/>
        <family val="2"/>
        <scheme val="minor"/>
      </rPr>
      <t>concerned period</t>
    </r>
  </si>
  <si>
    <r>
      <t xml:space="preserve">Please give </t>
    </r>
    <r>
      <rPr>
        <b/>
        <sz val="10"/>
        <rFont val="Arial"/>
        <family val="2"/>
        <scheme val="minor"/>
      </rPr>
      <t>total amounts</t>
    </r>
    <r>
      <rPr>
        <sz val="10"/>
        <rFont val="Arial"/>
        <family val="2"/>
        <scheme val="minor"/>
      </rPr>
      <t xml:space="preserve"> even if you only pay a part with roommates</t>
    </r>
  </si>
  <si>
    <t>Rent (the TOTAL SUM paid during the concerned period)</t>
  </si>
  <si>
    <t>Mortgage interest (only interest, principal portion is NOT deductible)</t>
  </si>
  <si>
    <t xml:space="preserve"> $CAD</t>
  </si>
  <si>
    <t>USD$</t>
  </si>
  <si>
    <t>Tax Year:</t>
  </si>
  <si>
    <t>Questions</t>
  </si>
  <si>
    <t>Instructions</t>
  </si>
  <si>
    <t>PLEASE NOTE: you must answer this question otherwise we cannot process your file.</t>
  </si>
  <si>
    <t>You are not registered for sales tax (GST/QST)</t>
  </si>
  <si>
    <t>You are registered for the GST-QST using the detailed method (DEFAULT method) and you prepare your GST-QST return yourself</t>
  </si>
  <si>
    <t>You are registered for the GST-QST in the detailed method (DEFAULT method) and you mandate us to prepare the GST-QST return</t>
  </si>
  <si>
    <t>You are registered for the GST-QST using the quick method (YOU HAVE MADE A SPECIAL REQUEST) and you are preparing your GST-QST return yourself</t>
  </si>
  <si>
    <t>You are registered for the GST-QST using the quick method (YOU HAVE MADE A SPECIAL REQUEST) and you mandate us to prepare the GST-QST return</t>
  </si>
  <si>
    <t>Enter sales before taxes (you do not charge them!)
Enter expenses all taxes included
*If your gross sales are greater than $30,000, you must register for the GST/QST file.</t>
  </si>
  <si>
    <t>Enter sales before taxes, Enter expenses before taxes
If you registered or unsubscribed during the year, you must prepare a separate questionnaire for the two periods.</t>
  </si>
  <si>
    <t>If you registered or unsubscribed during the year, you must prepare a separate questionnaire for the two periods.
Instructions for completing this questionnaire:
Enter sales before taxes as well as unremitted taxes,
Enter expenses all taxes included</t>
  </si>
  <si>
    <t>You must provide us with the GST-QST form FPZ-500 so that we can prepare it for you.
If you registered or unsubscribed during the year, you must prepare a separate questionnaire for the two periods.
Instructions for completing this questionnaire:</t>
  </si>
  <si>
    <t>TOTAL SALES</t>
  </si>
  <si>
    <t>Training and congresses</t>
  </si>
  <si>
    <t>Others (specify) - do not put internet or telephone in this section please:</t>
  </si>
  <si>
    <t>Commentaires</t>
  </si>
  <si>
    <t>Le T4A est avant TPS-TVQ</t>
  </si>
  <si>
    <t>Règle du demi-taux applicable sur les taxes aussi.</t>
  </si>
  <si>
    <t>Exonéré.</t>
  </si>
  <si>
    <t>Attention, consulter le guide IN-203 pour le traitement des achat de voiture.</t>
  </si>
  <si>
    <t>Exonéré</t>
  </si>
  <si>
    <t>AAAA-MM-YY</t>
  </si>
  <si>
    <t>Taxe de 9%.  N'est pas admissible comme TVQ.</t>
  </si>
  <si>
    <t>Les achats sont déjà comptabilisés pour la tps-tvq.</t>
  </si>
  <si>
    <t>Provision imposable, me pas considérer aux fins de TPS-TVQ</t>
  </si>
  <si>
    <t>Ventes</t>
  </si>
  <si>
    <t xml:space="preserve">TPS sur ventes </t>
  </si>
  <si>
    <t xml:space="preserve">TVQ sur vente </t>
  </si>
  <si>
    <t xml:space="preserve">CTI </t>
  </si>
  <si>
    <t xml:space="preserve">RTI </t>
  </si>
  <si>
    <t xml:space="preserve">TPS </t>
  </si>
  <si>
    <t xml:space="preserve">TVQ </t>
  </si>
  <si>
    <t>USA</t>
  </si>
  <si>
    <t>PLEASE NOTE: you must answer this question otherwise we cannot process your file. Please click on this cell to make appear the scroll-down arrow at the bottom right of this cell.</t>
  </si>
  <si>
    <t>Déclaration de taxes détaillée</t>
  </si>
  <si>
    <t>À payer ou (remboursement)</t>
  </si>
  <si>
    <t>X01R21E9FVY9Q92HJZDQNS7P549J95XDV5GSXKQW9PWHR1EGT7NG</t>
  </si>
  <si>
    <t>Nicolas Godbout</t>
  </si>
  <si>
    <t>Create</t>
  </si>
  <si>
    <t>a82bec9a-e2bc-4dd5-bbd0-13a0a79f93aa</t>
  </si>
  <si>
    <t>{"id":"a82bec9a-e2bc-4dd5-bbd0-13a0a79f93aa","type":1,"name":"workbookId","value":"41ecf7a4-7d73-4bbc-878f-acfe31ddc8fd"}</t>
  </si>
  <si>
    <t>520d4eb7-d87b-4ef1-8bfa-713a686bb994</t>
  </si>
  <si>
    <t>{"id":"520d4eb7-d87b-4ef1-8bfa-713a686bb994","type":0,"name":"dataSnipperSheetDeleted","value":"false"}</t>
  </si>
  <si>
    <t>c9b9a45c-e295-4545-95f2-1452e21195db</t>
  </si>
  <si>
    <t>{"id":"c9b9a45c-e295-4545-95f2-1452e21195db","type":0,"name":"embed-documents","value":"true"}</t>
  </si>
  <si>
    <t>093bbc6e-6fce-4fd5-b42e-1c8dcd8c838c</t>
  </si>
  <si>
    <t>{"id":"093bbc6e-6fce-4fd5-b42e-1c8dcd8c838c","type":0,"name":"table-snip-suggestions","value":"true"}</t>
  </si>
  <si>
    <t>02497b2a-4664-4647-a120-0395eb451959</t>
  </si>
  <si>
    <t>{"id":"02497b2a-4664-4647-a120-0395eb451959","type":1,"name":"migratedFssProjectId","value":""}</t>
  </si>
  <si>
    <t>Copyright EFFISCA 2024</t>
  </si>
  <si>
    <t>Déclaration de taxe - méthode détaillée</t>
  </si>
  <si>
    <t>Taux de change USD-&gt;CAD</t>
  </si>
  <si>
    <t>Taux de change CAD-&gt;USD</t>
  </si>
  <si>
    <t>Déclaration de taxe - méthode rapide (si toutes les ventes sont taxables au Québec)</t>
  </si>
  <si>
    <t>Ventes avant taxes</t>
  </si>
  <si>
    <t>TPS Nette</t>
  </si>
  <si>
    <t>TVQ nette</t>
  </si>
  <si>
    <t>taxe avec calcul rapide</t>
  </si>
  <si>
    <t>rabais de 1%</t>
  </si>
  <si>
    <t>Taux TPS méthode rapide</t>
  </si>
  <si>
    <t>Taux TVQ méthode rapide</t>
  </si>
  <si>
    <t>Plafond (TPS comprise)</t>
  </si>
  <si>
    <t>Plafond (TVQ incluse)</t>
  </si>
  <si>
    <t xml:space="preserve">Taxes non remises </t>
  </si>
  <si>
    <t>Ventes incluant non remises</t>
  </si>
  <si>
    <t>Taxe nette à payer (recevoir)</t>
  </si>
  <si>
    <t>N/A</t>
  </si>
  <si>
    <t>Provide amounts for entire year (even if personnal)</t>
  </si>
  <si>
    <t>If in CAD</t>
  </si>
  <si>
    <t>If in USD</t>
  </si>
  <si>
    <t>Total USD+CAD en CAD</t>
  </si>
  <si>
    <t>Total USD+CAD en USD</t>
  </si>
  <si>
    <t>POUR LA T1</t>
  </si>
  <si>
    <t>Pour la 1040</t>
  </si>
  <si>
    <t>Business registration renewal (40$)</t>
  </si>
  <si>
    <r>
      <t xml:space="preserve">% </t>
    </r>
    <r>
      <rPr>
        <b/>
        <sz val="9"/>
        <rFont val="Arial"/>
        <family val="2"/>
        <scheme val="minor"/>
      </rPr>
      <t>(if &lt;100%)</t>
    </r>
  </si>
  <si>
    <r>
      <t xml:space="preserve">% </t>
    </r>
    <r>
      <rPr>
        <sz val="9"/>
        <rFont val="Arial"/>
        <family val="2"/>
        <scheme val="minor"/>
      </rPr>
      <t>if  not  100%</t>
    </r>
  </si>
  <si>
    <t>Ajuster au besoin selon statut de tps-tvq</t>
  </si>
  <si>
    <t>Did you pay more than 500$ to any subcontractors? (please answer yes or no)</t>
  </si>
  <si>
    <t>INSTRUCTIONS (according to the choice from the previous drop-down menu)</t>
  </si>
  <si>
    <r>
      <t xml:space="preserve">Please </t>
    </r>
    <r>
      <rPr>
        <sz val="12"/>
        <color rgb="FF00B0F0"/>
        <rFont val="Arial"/>
        <family val="2"/>
        <scheme val="minor"/>
      </rPr>
      <t>click on the menu below</t>
    </r>
    <r>
      <rPr>
        <sz val="12"/>
        <rFont val="Arial"/>
        <family val="2"/>
        <scheme val="minor"/>
      </rPr>
      <t xml:space="preserve"> to select your right GST/QST situation.</t>
    </r>
  </si>
  <si>
    <t>Enter sales all taxes included
Enter the expenses all taxes included.
If you have non-taxable expenses, use a separate line and indicate this.
If you have sales outside Quebec but in Canada, you must indicate them separately by province.
If you have sales outside of Canada, you must indicate them separately and indicate the currency in column H.
If you have expenses outside Quebec or outside Canada, indicate them separately and indicate the province / country + currency in column H.
If you registered or unsubscribed during the year, you must prepare a separate questionnaire for the two periods.
You must provide us with the GST-QST form FPZ-500 so that we can prepare it for you.</t>
  </si>
  <si>
    <t xml:space="preserve">You are registered for the GST-QST using the detailed method (DEFAULT method) </t>
  </si>
  <si>
    <t>You are registered for the GST-QST using the quick method (YOU HAVE MADE A SPECIAL REQUEST)</t>
  </si>
  <si>
    <t>You mandate us to prepare the GST-QST return</t>
  </si>
  <si>
    <t>You prepare your GST-QST return yourself</t>
  </si>
  <si>
    <t>Is your company registered with the REQ / Canada?</t>
  </si>
  <si>
    <t>If so, please provide the following information:</t>
  </si>
  <si>
    <t>Company number (NEQ):</t>
  </si>
  <si>
    <t>Date of registration with the REQ:</t>
  </si>
  <si>
    <t>Yes</t>
  </si>
  <si>
    <t>NO</t>
  </si>
  <si>
    <t>This form is approved for 2025 and earlier tax years only.</t>
  </si>
  <si>
    <t>Please download the latest version if you file a tax year after 2025.</t>
  </si>
  <si>
    <t>Income from US tax slips such as Form 1099-NEC.</t>
  </si>
  <si>
    <t>v.2026-02-03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</si>
</sst>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quot;$&quot;* #,##0.00_-;\-&quot;$&quot;* #,##0.00_-;_-&quot;$&quot;* &quot;-&quot;??_-;_-@_-"/>
    <numFmt numFmtId="165" formatCode="_ * #,##0.00_)\ &quot;$&quot;_ ;_ * \(#,##0.00\)\ &quot;$&quot;_ ;_ * &quot;-&quot;??_)\ &quot;$&quot;_ ;_ @_ "/>
    <numFmt numFmtId="166" formatCode="_ * #,##0.000_)\ &quot;$&quot;_ ;_ * \(#,##0.000\)\ &quot;$&quot;_ ;_ * &quot;-&quot;????_)\ &quot;$&quot;_ ;_ @_ "/>
    <numFmt numFmtId="167" formatCode="_ * #,##0.00_)\ &quot;$&quot;_ ;_ * \(#,##0.00\)\ &quot;$&quot;_ ;_ * &quot;-&quot;????_)\ &quot;$&quot;_ ;_ @_ "/>
    <numFmt numFmtId="168" formatCode="_ * #,##0.00_)\ [$$-C0C]_ ;_ * \(#,##0.00\)\ [$$-C0C]_ ;_ * &quot;-&quot;??_)\ [$$-C0C]_ ;_ @_ "/>
    <numFmt numFmtId="169" formatCode="0.000%"/>
    <numFmt numFmtId="170" formatCode="0.0000"/>
    <numFmt numFmtId="171" formatCode="_-[$USD]\ * #,##0.00_-;\-[$USD]\ * #,##0.00_-;_-[$USD]\ * &quot;-&quot;??_-;_-@_-"/>
    <numFmt numFmtId="172" formatCode="[$CAD]\ #,##0.00"/>
    <numFmt numFmtId="173" formatCode="[$USD]\ #,##0.00"/>
  </numFmts>
  <fonts count="29">
    <font>
      <sz val="10"/>
      <name val="Arial"/>
    </font>
    <font>
      <sz val="10"/>
      <name val="Arial"/>
      <family val="2"/>
    </font>
    <font>
      <sz val="72"/>
      <color indexed="8"/>
      <name val="Bodoni MT Black"/>
      <family val="1"/>
    </font>
    <font>
      <sz val="20"/>
      <name val="Arial"/>
      <family val="2"/>
      <scheme val="minor"/>
    </font>
    <font>
      <sz val="10"/>
      <name val="Arial"/>
      <family val="2"/>
      <scheme val="minor"/>
    </font>
    <font>
      <b/>
      <sz val="13"/>
      <name val="Arial"/>
      <family val="2"/>
      <scheme val="minor"/>
    </font>
    <font>
      <b/>
      <sz val="11"/>
      <name val="Arial"/>
      <family val="2"/>
      <scheme val="minor"/>
    </font>
    <font>
      <b/>
      <sz val="16"/>
      <name val="Arial"/>
      <family val="2"/>
      <scheme val="minor"/>
    </font>
    <font>
      <b/>
      <sz val="12"/>
      <name val="Arial"/>
      <family val="2"/>
      <scheme val="minor"/>
    </font>
    <font>
      <sz val="9"/>
      <name val="Arial"/>
      <family val="2"/>
      <scheme val="minor"/>
    </font>
    <font>
      <b/>
      <sz val="10"/>
      <name val="Arial"/>
      <family val="2"/>
      <scheme val="minor"/>
    </font>
    <font>
      <sz val="12"/>
      <name val="Arial"/>
      <family val="2"/>
      <scheme val="minor"/>
    </font>
    <font>
      <sz val="7"/>
      <name val="Arial"/>
      <family val="2"/>
      <scheme val="minor"/>
    </font>
    <font>
      <sz val="10"/>
      <color rgb="FFFF0000"/>
      <name val="Arial"/>
      <family val="2"/>
      <scheme val="minor"/>
    </font>
    <font>
      <u/>
      <sz val="10"/>
      <name val="Arial"/>
      <family val="2"/>
      <scheme val="minor"/>
    </font>
    <font>
      <i/>
      <sz val="10"/>
      <name val="Arial"/>
      <family val="2"/>
      <scheme val="minor"/>
    </font>
    <font>
      <sz val="14"/>
      <name val="Arial"/>
      <family val="2"/>
      <scheme val="minor"/>
    </font>
    <font>
      <u/>
      <sz val="7"/>
      <name val="Arial"/>
      <family val="2"/>
      <scheme val="minor"/>
    </font>
    <font>
      <sz val="10"/>
      <color rgb="FFFF0000"/>
      <name val="Arial"/>
      <family val="2"/>
    </font>
    <font>
      <sz val="12"/>
      <color rgb="FF00B0F0"/>
      <name val="Arial"/>
      <family val="2"/>
      <scheme val="minor"/>
    </font>
    <font>
      <sz val="12"/>
      <color rgb="FFFF0000"/>
      <name val="Arial"/>
      <family val="2"/>
      <scheme val="minor"/>
    </font>
    <font>
      <b/>
      <sz val="20"/>
      <name val="Arial"/>
      <family val="2"/>
      <scheme val="minor"/>
    </font>
    <font>
      <b/>
      <sz val="8"/>
      <name val="Arial"/>
      <family val="2"/>
      <scheme val="minor"/>
    </font>
    <font>
      <sz val="20"/>
      <color indexed="8"/>
      <name val="Arial"/>
      <family val="2"/>
      <scheme val="minor"/>
    </font>
    <font>
      <b/>
      <sz val="9"/>
      <color indexed="81"/>
      <name val="Tahoma"/>
      <family val="2"/>
    </font>
    <font>
      <sz val="9"/>
      <color indexed="81"/>
      <name val="Tahoma"/>
      <family val="2"/>
    </font>
    <font>
      <b/>
      <sz val="9"/>
      <name val="Arial"/>
      <family val="2"/>
      <scheme val="minor"/>
    </font>
    <font>
      <b/>
      <sz val="12"/>
      <color rgb="FF00B0F0"/>
      <name val="Arial"/>
      <family val="2"/>
      <scheme val="minor"/>
    </font>
    <font>
      <b/>
      <sz val="14.5"/>
      <color rgb="FFFF0000"/>
      <name val="Arial"/>
      <family val="2"/>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bgColor indexed="64"/>
      </patternFill>
    </fill>
    <fill>
      <patternFill patternType="solid">
        <fgColor rgb="FF00B0F0"/>
        <bgColor indexed="64"/>
      </patternFill>
    </fill>
    <fill>
      <patternFill patternType="solid">
        <fgColor theme="9"/>
        <bgColor indexed="64"/>
      </patternFill>
    </fill>
  </fills>
  <borders count="25">
    <border>
      <left/>
      <right/>
      <top/>
      <bottom/>
      <diagonal/>
    </border>
    <border>
      <left/>
      <right/>
      <top/>
      <bottom style="thin">
        <color indexed="64"/>
      </bottom>
      <diagonal/>
    </border>
    <border>
      <left/>
      <right/>
      <top style="dotted">
        <color indexed="22"/>
      </top>
      <bottom style="dotted">
        <color indexed="22"/>
      </bottom>
      <diagonal/>
    </border>
    <border>
      <left/>
      <right/>
      <top/>
      <bottom style="dotted">
        <color indexed="22"/>
      </bottom>
      <diagonal/>
    </border>
    <border>
      <left style="medium">
        <color indexed="64"/>
      </left>
      <right style="medium">
        <color indexed="64"/>
      </right>
      <top style="medium">
        <color indexed="64"/>
      </top>
      <bottom style="medium">
        <color indexed="64"/>
      </bottom>
      <diagonal/>
    </border>
    <border>
      <left/>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17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164" fontId="4" fillId="0" borderId="0" xfId="1" applyFont="1" applyBorder="1"/>
    <xf numFmtId="0" fontId="6" fillId="2" borderId="0" xfId="0" applyFont="1" applyFill="1"/>
    <xf numFmtId="0" fontId="13" fillId="0" borderId="0" xfId="0" applyFont="1"/>
    <xf numFmtId="0" fontId="1" fillId="0" borderId="0" xfId="3" applyAlignment="1">
      <alignment horizontal="justify"/>
    </xf>
    <xf numFmtId="0" fontId="1" fillId="0" borderId="0" xfId="3"/>
    <xf numFmtId="0" fontId="18" fillId="0" borderId="0" xfId="3" applyFont="1" applyAlignment="1">
      <alignment horizontal="justify"/>
    </xf>
    <xf numFmtId="0" fontId="9" fillId="3" borderId="0" xfId="3" applyFont="1" applyFill="1" applyAlignment="1">
      <alignment horizontal="justify"/>
    </xf>
    <xf numFmtId="0" fontId="9" fillId="3" borderId="0" xfId="3" applyFont="1" applyFill="1" applyAlignment="1">
      <alignment wrapText="1"/>
    </xf>
    <xf numFmtId="0" fontId="1" fillId="0" borderId="0" xfId="3" applyAlignment="1">
      <alignment wrapText="1"/>
    </xf>
    <xf numFmtId="164" fontId="4" fillId="0" borderId="0" xfId="1" applyFont="1" applyFill="1" applyBorder="1"/>
    <xf numFmtId="0" fontId="4" fillId="0" borderId="0" xfId="0" applyFont="1" applyProtection="1">
      <protection locked="0"/>
    </xf>
    <xf numFmtId="0" fontId="4" fillId="0" borderId="9" xfId="0" applyFont="1" applyBorder="1" applyProtection="1">
      <protection locked="0"/>
    </xf>
    <xf numFmtId="0" fontId="4" fillId="0" borderId="0" xfId="0" applyFont="1" applyAlignment="1" applyProtection="1">
      <alignment horizontal="left"/>
      <protection locked="0"/>
    </xf>
    <xf numFmtId="14" fontId="4" fillId="0" borderId="1" xfId="1" applyNumberFormat="1" applyFont="1" applyBorder="1" applyProtection="1">
      <protection locked="0"/>
    </xf>
    <xf numFmtId="0" fontId="21" fillId="0" borderId="0" xfId="0" applyFont="1" applyAlignment="1">
      <alignment horizontal="right"/>
    </xf>
    <xf numFmtId="0" fontId="22" fillId="0" borderId="0" xfId="0" applyFont="1" applyAlignment="1">
      <alignment horizontal="right"/>
    </xf>
    <xf numFmtId="0" fontId="23" fillId="0" borderId="0" xfId="0" applyFont="1"/>
    <xf numFmtId="164" fontId="4" fillId="0" borderId="0" xfId="1" applyFont="1" applyBorder="1" applyProtection="1"/>
    <xf numFmtId="0" fontId="4" fillId="0" borderId="0" xfId="0" applyFont="1" applyAlignment="1">
      <alignment horizontal="right"/>
    </xf>
    <xf numFmtId="164" fontId="4" fillId="5" borderId="0" xfId="1" applyFont="1" applyFill="1" applyBorder="1" applyProtection="1">
      <protection hidden="1"/>
    </xf>
    <xf numFmtId="0" fontId="4" fillId="0" borderId="0" xfId="0" applyFont="1" applyProtection="1">
      <protection hidden="1"/>
    </xf>
    <xf numFmtId="167" fontId="4" fillId="0" borderId="0" xfId="0" applyNumberFormat="1" applyFont="1" applyProtection="1">
      <protection hidden="1"/>
    </xf>
    <xf numFmtId="0" fontId="4" fillId="0" borderId="10" xfId="0" applyFont="1" applyBorder="1" applyProtection="1">
      <protection hidden="1"/>
    </xf>
    <xf numFmtId="0" fontId="6" fillId="5" borderId="0" xfId="0" applyFont="1" applyFill="1" applyProtection="1">
      <protection hidden="1"/>
    </xf>
    <xf numFmtId="167" fontId="4" fillId="0" borderId="10" xfId="0" applyNumberFormat="1" applyFont="1" applyBorder="1" applyProtection="1">
      <protection hidden="1"/>
    </xf>
    <xf numFmtId="164" fontId="4" fillId="0" borderId="10" xfId="0" applyNumberFormat="1" applyFont="1" applyBorder="1" applyProtection="1">
      <protection hidden="1"/>
    </xf>
    <xf numFmtId="165" fontId="4" fillId="0" borderId="10" xfId="0" applyNumberFormat="1" applyFont="1" applyBorder="1" applyProtection="1">
      <protection hidden="1"/>
    </xf>
    <xf numFmtId="0" fontId="4" fillId="5" borderId="0" xfId="0" applyFont="1" applyFill="1" applyProtection="1">
      <protection hidden="1"/>
    </xf>
    <xf numFmtId="9" fontId="13" fillId="0" borderId="10" xfId="2" applyFont="1" applyBorder="1" applyProtection="1">
      <protection hidden="1"/>
    </xf>
    <xf numFmtId="0" fontId="13" fillId="0" borderId="10" xfId="0" applyFont="1" applyBorder="1" applyProtection="1">
      <protection hidden="1"/>
    </xf>
    <xf numFmtId="166" fontId="4" fillId="0" borderId="10" xfId="0" applyNumberFormat="1" applyFont="1" applyBorder="1" applyProtection="1">
      <protection hidden="1"/>
    </xf>
    <xf numFmtId="9" fontId="4" fillId="5" borderId="0" xfId="2" applyFont="1" applyFill="1" applyBorder="1" applyProtection="1">
      <protection hidden="1"/>
    </xf>
    <xf numFmtId="0" fontId="4" fillId="5" borderId="0" xfId="0" applyFont="1" applyFill="1" applyAlignment="1" applyProtection="1">
      <alignment horizontal="left"/>
      <protection hidden="1"/>
    </xf>
    <xf numFmtId="164" fontId="4" fillId="0" borderId="0" xfId="1" applyFont="1" applyFill="1" applyBorder="1" applyProtection="1">
      <protection hidden="1"/>
    </xf>
    <xf numFmtId="164" fontId="4" fillId="0" borderId="6" xfId="1" applyFont="1" applyBorder="1" applyProtection="1">
      <protection hidden="1"/>
    </xf>
    <xf numFmtId="164" fontId="4" fillId="0" borderId="4" xfId="1" applyFont="1" applyBorder="1" applyProtection="1">
      <protection hidden="1"/>
    </xf>
    <xf numFmtId="0" fontId="4" fillId="0" borderId="11" xfId="0" applyFont="1" applyBorder="1" applyProtection="1">
      <protection hidden="1"/>
    </xf>
    <xf numFmtId="0" fontId="4" fillId="0" borderId="12" xfId="0" applyFont="1" applyBorder="1" applyAlignment="1" applyProtection="1">
      <alignment wrapText="1"/>
      <protection hidden="1"/>
    </xf>
    <xf numFmtId="0" fontId="4" fillId="0" borderId="13" xfId="0" applyFont="1" applyBorder="1" applyAlignment="1" applyProtection="1">
      <alignment wrapText="1"/>
      <protection hidden="1"/>
    </xf>
    <xf numFmtId="168" fontId="4" fillId="0" borderId="15" xfId="0" applyNumberFormat="1" applyFont="1" applyBorder="1" applyProtection="1">
      <protection hidden="1"/>
    </xf>
    <xf numFmtId="0" fontId="4" fillId="0" borderId="16" xfId="0" applyFont="1" applyBorder="1" applyProtection="1">
      <protection hidden="1"/>
    </xf>
    <xf numFmtId="0" fontId="4" fillId="0" borderId="12" xfId="0" applyFont="1" applyBorder="1" applyProtection="1">
      <protection hidden="1"/>
    </xf>
    <xf numFmtId="40" fontId="4" fillId="0" borderId="15" xfId="0" applyNumberFormat="1" applyFont="1" applyBorder="1" applyProtection="1">
      <protection hidden="1"/>
    </xf>
    <xf numFmtId="0" fontId="4" fillId="0" borderId="13" xfId="0" applyFont="1" applyBorder="1" applyProtection="1">
      <protection hidden="1"/>
    </xf>
    <xf numFmtId="168" fontId="4" fillId="0" borderId="18" xfId="0" applyNumberFormat="1" applyFont="1" applyBorder="1" applyProtection="1">
      <protection hidden="1"/>
    </xf>
    <xf numFmtId="168" fontId="4" fillId="0" borderId="19" xfId="0" applyNumberFormat="1" applyFont="1" applyBorder="1" applyProtection="1">
      <protection hidden="1"/>
    </xf>
    <xf numFmtId="164" fontId="4" fillId="0" borderId="0" xfId="1" applyFont="1" applyBorder="1" applyProtection="1">
      <protection locked="0"/>
    </xf>
    <xf numFmtId="0" fontId="4" fillId="0" borderId="1" xfId="1" applyNumberFormat="1" applyFont="1" applyBorder="1" applyProtection="1">
      <protection locked="0"/>
    </xf>
    <xf numFmtId="0" fontId="4" fillId="0" borderId="1" xfId="0" applyFont="1" applyBorder="1" applyProtection="1">
      <protection locked="0"/>
    </xf>
    <xf numFmtId="164" fontId="4" fillId="0" borderId="1" xfId="1" applyFont="1" applyBorder="1" applyProtection="1">
      <protection locked="0"/>
    </xf>
    <xf numFmtId="9" fontId="4" fillId="0" borderId="1" xfId="2" applyFont="1" applyBorder="1" applyProtection="1">
      <protection locked="0"/>
    </xf>
    <xf numFmtId="0" fontId="4" fillId="0" borderId="5" xfId="0" applyFont="1" applyBorder="1" applyProtection="1">
      <protection locked="0"/>
    </xf>
    <xf numFmtId="9" fontId="4" fillId="0" borderId="4" xfId="2" applyFont="1" applyBorder="1" applyProtection="1">
      <protection locked="0"/>
    </xf>
    <xf numFmtId="164" fontId="8" fillId="0" borderId="1" xfId="1" applyFont="1" applyBorder="1" applyAlignment="1" applyProtection="1">
      <alignment horizontal="left"/>
      <protection locked="0"/>
    </xf>
    <xf numFmtId="13" fontId="14" fillId="0" borderId="1" xfId="2" applyNumberFormat="1" applyFont="1" applyBorder="1" applyProtection="1">
      <protection locked="0"/>
    </xf>
    <xf numFmtId="164" fontId="9" fillId="0" borderId="1" xfId="1" applyFont="1" applyBorder="1" applyProtection="1">
      <protection locked="0"/>
    </xf>
    <xf numFmtId="14" fontId="4" fillId="0" borderId="1" xfId="1" applyNumberFormat="1" applyFont="1" applyBorder="1" applyAlignment="1" applyProtection="1">
      <protection locked="0"/>
    </xf>
    <xf numFmtId="0" fontId="4" fillId="0" borderId="0" xfId="0" applyFont="1" applyBorder="1" applyProtection="1">
      <protection locked="0"/>
    </xf>
    <xf numFmtId="0" fontId="4" fillId="0" borderId="0" xfId="0" applyFont="1" applyBorder="1"/>
    <xf numFmtId="169" fontId="4" fillId="0" borderId="10" xfId="0" applyNumberFormat="1" applyFont="1" applyBorder="1" applyProtection="1">
      <protection hidden="1"/>
    </xf>
    <xf numFmtId="164" fontId="4" fillId="0" borderId="0" xfId="1" applyFont="1" applyBorder="1" applyProtection="1">
      <protection hidden="1"/>
    </xf>
    <xf numFmtId="165" fontId="4" fillId="0" borderId="0" xfId="0" applyNumberFormat="1" applyFont="1" applyProtection="1">
      <protection hidden="1"/>
    </xf>
    <xf numFmtId="170" fontId="4" fillId="0" borderId="10" xfId="0" applyNumberFormat="1" applyFont="1" applyBorder="1" applyProtection="1">
      <protection hidden="1"/>
    </xf>
    <xf numFmtId="168" fontId="4" fillId="0" borderId="0" xfId="0" applyNumberFormat="1" applyFont="1" applyBorder="1" applyProtection="1">
      <protection hidden="1"/>
    </xf>
    <xf numFmtId="10" fontId="0" fillId="0" borderId="0" xfId="0" applyNumberFormat="1"/>
    <xf numFmtId="164" fontId="0" fillId="0" borderId="0" xfId="1" applyFont="1"/>
    <xf numFmtId="0" fontId="4" fillId="0" borderId="7" xfId="0" applyFont="1" applyBorder="1" applyAlignment="1" applyProtection="1">
      <alignment horizontal="right"/>
      <protection hidden="1"/>
    </xf>
    <xf numFmtId="164" fontId="4" fillId="0" borderId="8" xfId="0" applyNumberFormat="1" applyFont="1" applyBorder="1" applyProtection="1">
      <protection hidden="1"/>
    </xf>
    <xf numFmtId="0" fontId="4" fillId="0" borderId="11" xfId="0" applyFont="1" applyFill="1" applyBorder="1" applyProtection="1">
      <protection hidden="1"/>
    </xf>
    <xf numFmtId="164" fontId="4" fillId="0" borderId="22" xfId="1" applyFont="1" applyFill="1" applyBorder="1" applyProtection="1">
      <protection hidden="1"/>
    </xf>
    <xf numFmtId="164" fontId="4" fillId="0" borderId="13" xfId="1" applyFont="1" applyFill="1" applyBorder="1" applyProtection="1">
      <protection hidden="1"/>
    </xf>
    <xf numFmtId="0" fontId="4" fillId="0" borderId="11" xfId="0" applyFont="1" applyFill="1" applyBorder="1" applyAlignment="1" applyProtection="1">
      <alignment wrapText="1"/>
      <protection hidden="1"/>
    </xf>
    <xf numFmtId="0" fontId="4" fillId="0" borderId="13" xfId="0" applyFont="1" applyFill="1" applyBorder="1" applyAlignment="1" applyProtection="1">
      <alignment wrapText="1"/>
      <protection hidden="1"/>
    </xf>
    <xf numFmtId="0" fontId="4" fillId="0" borderId="14" xfId="0" applyFont="1" applyFill="1" applyBorder="1" applyProtection="1">
      <protection hidden="1"/>
    </xf>
    <xf numFmtId="0" fontId="4" fillId="0" borderId="0" xfId="0" applyFont="1" applyFill="1" applyBorder="1" applyProtection="1">
      <protection hidden="1"/>
    </xf>
    <xf numFmtId="164" fontId="4" fillId="0" borderId="16" xfId="0" applyNumberFormat="1" applyFont="1" applyFill="1" applyBorder="1" applyProtection="1">
      <protection hidden="1"/>
    </xf>
    <xf numFmtId="164" fontId="4" fillId="0" borderId="14" xfId="0" applyNumberFormat="1" applyFont="1" applyFill="1" applyBorder="1" applyProtection="1">
      <protection hidden="1"/>
    </xf>
    <xf numFmtId="164" fontId="4" fillId="0" borderId="16" xfId="1" applyFont="1" applyFill="1" applyBorder="1" applyProtection="1">
      <protection hidden="1"/>
    </xf>
    <xf numFmtId="164" fontId="4" fillId="0" borderId="20" xfId="0" applyNumberFormat="1" applyFont="1" applyFill="1" applyBorder="1" applyProtection="1">
      <protection hidden="1"/>
    </xf>
    <xf numFmtId="164" fontId="4" fillId="0" borderId="21" xfId="0" applyNumberFormat="1" applyFont="1" applyFill="1" applyBorder="1" applyProtection="1">
      <protection hidden="1"/>
    </xf>
    <xf numFmtId="0" fontId="4" fillId="0" borderId="18" xfId="0" applyFont="1" applyFill="1" applyBorder="1" applyProtection="1">
      <protection hidden="1"/>
    </xf>
    <xf numFmtId="164" fontId="4" fillId="0" borderId="17" xfId="1" applyFont="1" applyFill="1" applyBorder="1" applyProtection="1">
      <protection hidden="1"/>
    </xf>
    <xf numFmtId="164" fontId="4" fillId="0" borderId="19" xfId="1" applyFont="1" applyFill="1" applyBorder="1" applyProtection="1">
      <protection hidden="1"/>
    </xf>
    <xf numFmtId="164" fontId="4" fillId="0" borderId="18" xfId="0" applyNumberFormat="1" applyFont="1" applyFill="1" applyBorder="1" applyProtection="1">
      <protection hidden="1"/>
    </xf>
    <xf numFmtId="164" fontId="4" fillId="0" borderId="19" xfId="0" applyNumberFormat="1" applyFont="1" applyFill="1" applyBorder="1" applyProtection="1">
      <protection hidden="1"/>
    </xf>
    <xf numFmtId="0" fontId="4" fillId="0" borderId="0" xfId="0" applyFont="1" applyFill="1" applyProtection="1">
      <protection hidden="1"/>
    </xf>
    <xf numFmtId="164" fontId="4" fillId="0" borderId="11" xfId="0" applyNumberFormat="1" applyFont="1" applyFill="1" applyBorder="1" applyProtection="1">
      <protection hidden="1"/>
    </xf>
    <xf numFmtId="164" fontId="4" fillId="0" borderId="13" xfId="0" applyNumberFormat="1" applyFont="1" applyFill="1" applyBorder="1" applyProtection="1">
      <protection hidden="1"/>
    </xf>
    <xf numFmtId="165" fontId="4" fillId="0" borderId="18" xfId="0" applyNumberFormat="1" applyFont="1" applyFill="1" applyBorder="1" applyProtection="1">
      <protection hidden="1"/>
    </xf>
    <xf numFmtId="165" fontId="4" fillId="0" borderId="19" xfId="0" applyNumberFormat="1" applyFont="1" applyFill="1" applyBorder="1" applyProtection="1">
      <protection hidden="1"/>
    </xf>
    <xf numFmtId="164" fontId="8" fillId="0" borderId="0" xfId="1" applyFont="1" applyBorder="1" applyProtection="1">
      <protection hidden="1"/>
    </xf>
    <xf numFmtId="164" fontId="4" fillId="0" borderId="1" xfId="1" applyFont="1" applyBorder="1" applyAlignment="1" applyProtection="1">
      <alignment horizontal="center"/>
      <protection locked="0"/>
    </xf>
    <xf numFmtId="0" fontId="4" fillId="0" borderId="23" xfId="0" applyFont="1" applyBorder="1" applyProtection="1">
      <protection hidden="1"/>
    </xf>
    <xf numFmtId="0" fontId="11" fillId="0" borderId="23" xfId="0" applyFont="1" applyBorder="1" applyProtection="1">
      <protection hidden="1"/>
    </xf>
    <xf numFmtId="164" fontId="4" fillId="0" borderId="23" xfId="0" applyNumberFormat="1" applyFont="1" applyBorder="1" applyProtection="1">
      <protection hidden="1"/>
    </xf>
    <xf numFmtId="0" fontId="10" fillId="0" borderId="23" xfId="0" applyFont="1" applyBorder="1" applyAlignment="1" applyProtection="1">
      <alignment horizontal="center"/>
      <protection hidden="1"/>
    </xf>
    <xf numFmtId="165" fontId="4" fillId="0" borderId="23" xfId="0" applyNumberFormat="1" applyFont="1" applyBorder="1" applyProtection="1">
      <protection hidden="1"/>
    </xf>
    <xf numFmtId="0" fontId="4" fillId="0" borderId="12" xfId="0" applyFont="1" applyBorder="1"/>
    <xf numFmtId="0" fontId="4" fillId="0" borderId="24" xfId="0" applyFont="1" applyBorder="1"/>
    <xf numFmtId="171" fontId="4" fillId="0" borderId="24" xfId="0" applyNumberFormat="1" applyFont="1" applyBorder="1"/>
    <xf numFmtId="170" fontId="4" fillId="7" borderId="0" xfId="0" applyNumberFormat="1" applyFont="1" applyFill="1" applyProtection="1">
      <protection hidden="1"/>
    </xf>
    <xf numFmtId="170" fontId="4" fillId="8" borderId="0" xfId="0" applyNumberFormat="1" applyFont="1" applyFill="1" applyProtection="1">
      <protection hidden="1"/>
    </xf>
    <xf numFmtId="0" fontId="4" fillId="8" borderId="8" xfId="0" applyFont="1" applyFill="1" applyBorder="1" applyAlignment="1">
      <alignment horizontal="center"/>
    </xf>
    <xf numFmtId="0" fontId="4" fillId="0" borderId="8" xfId="0" applyFont="1" applyBorder="1"/>
    <xf numFmtId="0" fontId="4" fillId="7" borderId="8" xfId="0" applyFont="1" applyFill="1" applyBorder="1" applyAlignment="1">
      <alignment horizontal="center"/>
    </xf>
    <xf numFmtId="0" fontId="4" fillId="0" borderId="0" xfId="0" applyFont="1" applyBorder="1" applyProtection="1">
      <protection hidden="1"/>
    </xf>
    <xf numFmtId="167" fontId="4" fillId="0" borderId="0" xfId="0" applyNumberFormat="1" applyFont="1" applyBorder="1" applyProtection="1">
      <protection hidden="1"/>
    </xf>
    <xf numFmtId="169" fontId="4" fillId="0" borderId="0" xfId="0" applyNumberFormat="1" applyFont="1" applyBorder="1" applyProtection="1">
      <protection hidden="1"/>
    </xf>
    <xf numFmtId="0" fontId="7" fillId="0" borderId="0" xfId="0" applyFont="1" applyBorder="1" applyProtection="1">
      <protection hidden="1"/>
    </xf>
    <xf numFmtId="0" fontId="8" fillId="0" borderId="0" xfId="0" applyFont="1" applyProtection="1">
      <protection hidden="1"/>
    </xf>
    <xf numFmtId="173" fontId="4" fillId="0" borderId="0" xfId="1" applyNumberFormat="1" applyFont="1" applyBorder="1" applyProtection="1"/>
    <xf numFmtId="173" fontId="4" fillId="0" borderId="0" xfId="1" applyNumberFormat="1" applyFont="1" applyBorder="1"/>
    <xf numFmtId="173" fontId="6" fillId="2" borderId="0" xfId="0" applyNumberFormat="1" applyFont="1" applyFill="1"/>
    <xf numFmtId="173" fontId="4" fillId="0" borderId="0" xfId="1" applyNumberFormat="1" applyFont="1" applyBorder="1" applyProtection="1">
      <protection locked="0"/>
    </xf>
    <xf numFmtId="173" fontId="4" fillId="0" borderId="1" xfId="1" applyNumberFormat="1" applyFont="1" applyBorder="1" applyProtection="1">
      <protection locked="0"/>
    </xf>
    <xf numFmtId="173" fontId="4" fillId="0" borderId="1" xfId="1" applyNumberFormat="1" applyFont="1" applyBorder="1" applyAlignment="1" applyProtection="1">
      <alignment horizontal="center"/>
      <protection locked="0"/>
    </xf>
    <xf numFmtId="14" fontId="4" fillId="0" borderId="0" xfId="1" applyNumberFormat="1" applyFont="1" applyBorder="1" applyAlignment="1" applyProtection="1">
      <protection locked="0"/>
    </xf>
    <xf numFmtId="9" fontId="4" fillId="0" borderId="0" xfId="2" applyFont="1" applyBorder="1" applyProtection="1">
      <protection locked="0"/>
    </xf>
    <xf numFmtId="164" fontId="4" fillId="0" borderId="0" xfId="1" applyFont="1" applyFill="1" applyBorder="1" applyProtection="1">
      <protection locked="0"/>
    </xf>
    <xf numFmtId="0" fontId="7" fillId="4" borderId="0" xfId="0" applyFont="1" applyFill="1" applyProtection="1">
      <protection locked="0"/>
    </xf>
    <xf numFmtId="173" fontId="7" fillId="4" borderId="0" xfId="0" applyNumberFormat="1" applyFont="1" applyFill="1" applyProtection="1">
      <protection locked="0"/>
    </xf>
    <xf numFmtId="0" fontId="6" fillId="0" borderId="0" xfId="0" applyFont="1" applyProtection="1">
      <protection locked="0"/>
    </xf>
    <xf numFmtId="0" fontId="11" fillId="3" borderId="0" xfId="0" applyFont="1" applyFill="1" applyProtection="1">
      <protection locked="0"/>
    </xf>
    <xf numFmtId="0" fontId="4" fillId="3" borderId="0" xfId="0" applyFont="1" applyFill="1" applyProtection="1">
      <protection locked="0"/>
    </xf>
    <xf numFmtId="164" fontId="4" fillId="3" borderId="0" xfId="1" applyFont="1" applyFill="1" applyBorder="1" applyProtection="1">
      <protection locked="0"/>
    </xf>
    <xf numFmtId="173" fontId="4" fillId="3" borderId="0" xfId="1" applyNumberFormat="1" applyFont="1" applyFill="1" applyBorder="1" applyProtection="1">
      <protection locked="0"/>
    </xf>
    <xf numFmtId="0" fontId="10" fillId="0" borderId="0" xfId="0" applyFont="1" applyBorder="1" applyProtection="1">
      <protection locked="0"/>
    </xf>
    <xf numFmtId="173" fontId="4" fillId="0" borderId="0" xfId="0" applyNumberFormat="1" applyFont="1" applyProtection="1">
      <protection locked="0"/>
    </xf>
    <xf numFmtId="0" fontId="6" fillId="2" borderId="0" xfId="0" applyFont="1" applyFill="1" applyProtection="1">
      <protection locked="0"/>
    </xf>
    <xf numFmtId="0" fontId="6" fillId="2" borderId="0" xfId="0" applyFont="1" applyFill="1" applyAlignment="1" applyProtection="1">
      <alignment horizontal="center"/>
      <protection locked="0"/>
    </xf>
    <xf numFmtId="173" fontId="6" fillId="2" borderId="0" xfId="0" applyNumberFormat="1" applyFont="1" applyFill="1" applyAlignment="1" applyProtection="1">
      <alignment horizontal="center"/>
      <protection locked="0"/>
    </xf>
    <xf numFmtId="0" fontId="4" fillId="0" borderId="0" xfId="0" applyFont="1" applyFill="1" applyAlignment="1" applyProtection="1">
      <alignment horizontal="left"/>
      <protection locked="0"/>
    </xf>
    <xf numFmtId="164" fontId="4" fillId="0" borderId="0" xfId="1" applyFont="1" applyBorder="1" applyAlignment="1" applyProtection="1">
      <alignment horizontal="center"/>
      <protection locked="0"/>
    </xf>
    <xf numFmtId="0" fontId="13" fillId="0" borderId="0" xfId="0" applyFont="1" applyProtection="1">
      <protection locked="0"/>
    </xf>
    <xf numFmtId="0" fontId="10" fillId="0" borderId="0" xfId="0" applyFont="1" applyProtection="1">
      <protection locked="0"/>
    </xf>
    <xf numFmtId="0" fontId="6" fillId="4" borderId="0" xfId="0" applyFont="1" applyFill="1" applyProtection="1">
      <protection locked="0"/>
    </xf>
    <xf numFmtId="0" fontId="4" fillId="0" borderId="2" xfId="0" applyFont="1" applyBorder="1" applyProtection="1">
      <protection locked="0"/>
    </xf>
    <xf numFmtId="173" fontId="4" fillId="0" borderId="0" xfId="0" applyNumberFormat="1" applyFont="1" applyAlignment="1" applyProtection="1">
      <alignment horizontal="left"/>
      <protection locked="0"/>
    </xf>
    <xf numFmtId="0" fontId="4" fillId="0" borderId="3" xfId="0" applyFont="1" applyBorder="1" applyProtection="1">
      <protection locked="0"/>
    </xf>
    <xf numFmtId="0" fontId="4" fillId="0" borderId="2" xfId="0" applyFont="1" applyBorder="1" applyAlignment="1" applyProtection="1">
      <alignment horizontal="left"/>
      <protection locked="0"/>
    </xf>
    <xf numFmtId="0" fontId="4" fillId="0" borderId="2" xfId="0" applyFont="1" applyBorder="1" applyAlignment="1" applyProtection="1">
      <alignment horizontal="left" indent="8"/>
      <protection locked="0"/>
    </xf>
    <xf numFmtId="0" fontId="13" fillId="6" borderId="0" xfId="0" applyFont="1" applyFill="1" applyProtection="1">
      <protection locked="0"/>
    </xf>
    <xf numFmtId="173" fontId="13" fillId="6" borderId="0" xfId="0" applyNumberFormat="1" applyFont="1" applyFill="1" applyProtection="1">
      <protection locked="0"/>
    </xf>
    <xf numFmtId="0" fontId="4" fillId="2" borderId="0" xfId="0" applyFont="1" applyFill="1" applyProtection="1">
      <protection locked="0"/>
    </xf>
    <xf numFmtId="164" fontId="8" fillId="0" borderId="0" xfId="1" applyFont="1" applyBorder="1" applyAlignment="1" applyProtection="1">
      <alignment horizontal="left"/>
      <protection locked="0"/>
    </xf>
    <xf numFmtId="164" fontId="9" fillId="0" borderId="0" xfId="1" applyFont="1" applyBorder="1" applyProtection="1">
      <protection locked="0"/>
    </xf>
    <xf numFmtId="13" fontId="4" fillId="0" borderId="0" xfId="2" applyNumberFormat="1" applyFont="1" applyBorder="1" applyProtection="1">
      <protection locked="0"/>
    </xf>
    <xf numFmtId="0" fontId="10" fillId="0" borderId="0" xfId="0" applyFont="1" applyAlignment="1" applyProtection="1">
      <alignment horizontal="justify"/>
      <protection locked="0"/>
    </xf>
    <xf numFmtId="0" fontId="15" fillId="0" borderId="0" xfId="0" applyFont="1" applyProtection="1">
      <protection locked="0"/>
    </xf>
    <xf numFmtId="164" fontId="16" fillId="0" borderId="0" xfId="1" applyFont="1" applyBorder="1" applyAlignment="1" applyProtection="1">
      <alignment horizontal="left"/>
      <protection locked="0"/>
    </xf>
    <xf numFmtId="165" fontId="4" fillId="0" borderId="0" xfId="0" applyNumberFormat="1" applyFont="1" applyProtection="1">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17" fillId="0" borderId="0" xfId="0" applyFont="1" applyProtection="1">
      <protection locked="0"/>
    </xf>
    <xf numFmtId="0" fontId="12" fillId="0" borderId="0" xfId="0" applyFont="1" applyProtection="1">
      <protection locked="0"/>
    </xf>
    <xf numFmtId="0" fontId="4" fillId="0" borderId="0" xfId="0" applyFont="1" applyAlignment="1" applyProtection="1">
      <alignment horizontal="center"/>
      <protection locked="0"/>
    </xf>
    <xf numFmtId="14" fontId="4" fillId="0" borderId="0" xfId="0" applyNumberFormat="1" applyFont="1" applyProtection="1">
      <protection locked="0"/>
    </xf>
    <xf numFmtId="0" fontId="1" fillId="0" borderId="0" xfId="0" applyFont="1" applyAlignment="1">
      <alignment horizontal="center"/>
    </xf>
    <xf numFmtId="0" fontId="9" fillId="0" borderId="0" xfId="0" applyFont="1" applyProtection="1">
      <protection locked="0"/>
    </xf>
    <xf numFmtId="1" fontId="28" fillId="0" borderId="0" xfId="0" applyNumberFormat="1" applyFont="1"/>
    <xf numFmtId="0" fontId="4" fillId="0" borderId="10" xfId="0" applyNumberFormat="1" applyFont="1" applyBorder="1" applyProtection="1">
      <protection hidden="1"/>
    </xf>
    <xf numFmtId="0" fontId="4" fillId="0" borderId="0" xfId="0" applyFont="1" applyFill="1" applyProtection="1">
      <protection locked="0"/>
    </xf>
    <xf numFmtId="9" fontId="4" fillId="3" borderId="1" xfId="2" applyFont="1" applyFill="1" applyBorder="1" applyProtection="1">
      <protection locked="0"/>
    </xf>
    <xf numFmtId="0" fontId="4" fillId="3" borderId="24" xfId="0" applyFont="1" applyFill="1" applyBorder="1"/>
    <xf numFmtId="172" fontId="4" fillId="3" borderId="24" xfId="0" applyNumberFormat="1" applyFont="1" applyFill="1" applyBorder="1"/>
    <xf numFmtId="0" fontId="4" fillId="3" borderId="0" xfId="0" applyFont="1" applyFill="1"/>
    <xf numFmtId="0" fontId="27" fillId="3" borderId="6" xfId="0" applyFont="1" applyFill="1" applyBorder="1" applyAlignment="1" applyProtection="1">
      <alignment horizontal="left" vertical="center" wrapText="1"/>
      <protection locked="0"/>
    </xf>
    <xf numFmtId="0" fontId="27" fillId="3" borderId="7" xfId="0" applyFont="1" applyFill="1" applyBorder="1" applyAlignment="1" applyProtection="1">
      <alignment horizontal="left" vertical="center" wrapText="1"/>
      <protection locked="0"/>
    </xf>
    <xf numFmtId="0" fontId="27" fillId="3" borderId="8" xfId="0" applyFont="1" applyFill="1" applyBorder="1" applyAlignment="1" applyProtection="1">
      <alignment horizontal="left" vertical="center" wrapText="1"/>
      <protection locked="0"/>
    </xf>
    <xf numFmtId="0" fontId="19" fillId="3" borderId="0" xfId="0" applyFont="1" applyFill="1" applyBorder="1" applyAlignment="1" applyProtection="1">
      <alignment horizontal="left" vertical="top" wrapText="1"/>
      <protection locked="0"/>
    </xf>
    <xf numFmtId="0" fontId="13" fillId="0" borderId="0" xfId="0" applyFont="1" applyBorder="1" applyAlignment="1">
      <alignment horizontal="center"/>
    </xf>
    <xf numFmtId="0" fontId="13" fillId="0" borderId="16" xfId="0" applyFont="1" applyBorder="1" applyAlignment="1">
      <alignment horizontal="center"/>
    </xf>
    <xf numFmtId="0" fontId="20" fillId="3" borderId="0" xfId="0" applyFont="1" applyFill="1" applyBorder="1" applyAlignment="1" applyProtection="1">
      <alignment horizontal="center" vertical="center" wrapText="1"/>
      <protection locked="0"/>
    </xf>
  </cellXfs>
  <cellStyles count="4">
    <cellStyle name="Monétaire" xfId="1" builtinId="4"/>
    <cellStyle name="Normal" xfId="0" builtinId="0"/>
    <cellStyle name="Normal 2" xfId="3"/>
    <cellStyle name="Pourcentage" xfId="2" builtinId="5"/>
  </cellStyles>
  <dxfs count="6">
    <dxf>
      <font>
        <color theme="1"/>
      </font>
      <fill>
        <patternFill>
          <bgColor theme="1"/>
        </patternFill>
      </fill>
      <border>
        <left/>
        <right/>
        <top/>
        <bottom/>
      </border>
    </dxf>
    <dxf>
      <font>
        <color theme="1"/>
      </font>
      <fill>
        <patternFill>
          <bgColor theme="1"/>
        </patternFill>
      </fill>
      <border>
        <left/>
        <right/>
        <top/>
        <bottom/>
      </border>
    </dxf>
    <dxf>
      <font>
        <color rgb="FFFF0000"/>
      </font>
    </dxf>
    <dxf>
      <font>
        <color theme="1"/>
      </font>
      <fill>
        <patternFill patternType="darkDown">
          <fgColor theme="1"/>
          <bgColor theme="1" tint="4.9989318521683403E-2"/>
        </patternFill>
      </fill>
      <border>
        <vertical/>
        <horizontal/>
      </border>
    </dxf>
    <dxf>
      <font>
        <color theme="1"/>
      </font>
      <fill>
        <patternFill patternType="darkDown">
          <bgColor theme="1"/>
        </patternFill>
      </fill>
      <border>
        <left style="thin">
          <color auto="1"/>
        </left>
        <right style="thin">
          <color auto="1"/>
        </right>
        <top style="thin">
          <color auto="1"/>
        </top>
        <bottom style="thin">
          <color auto="1"/>
        </bottom>
      </border>
    </dxf>
    <dxf>
      <font>
        <color theme="1"/>
      </font>
      <fill>
        <patternFill patternType="darkDown">
          <bgColor theme="1"/>
        </patternFill>
      </fill>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8</xdr:row>
          <xdr:rowOff>152400</xdr:rowOff>
        </xdr:from>
        <xdr:to>
          <xdr:col>4</xdr:col>
          <xdr:colOff>365760</xdr:colOff>
          <xdr:row>10</xdr:row>
          <xdr:rowOff>7620</xdr:rowOff>
        </xdr:to>
        <xdr:sp macro="" textlink="">
          <xdr:nvSpPr>
            <xdr:cNvPr id="1069" name="Check Box 45" hidden="1">
              <a:extLst>
                <a:ext uri="{63B3BB69-23CF-44E3-9099-C40C66FF867C}">
                  <a14:compatExt spid="_x0000_s1069"/>
                </a:ext>
                <a:ext uri="{FF2B5EF4-FFF2-40B4-BE49-F238E27FC236}">
                  <a16:creationId xmlns=""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1028700</xdr:colOff>
          <xdr:row>8</xdr:row>
          <xdr:rowOff>144780</xdr:rowOff>
        </xdr:from>
        <xdr:to>
          <xdr:col>7</xdr:col>
          <xdr:colOff>175260</xdr:colOff>
          <xdr:row>10</xdr:row>
          <xdr:rowOff>22860</xdr:rowOff>
        </xdr:to>
        <xdr:sp macro="" textlink="">
          <xdr:nvSpPr>
            <xdr:cNvPr id="1070" name="Check Box 46" hidden="1">
              <a:extLst>
                <a:ext uri="{63B3BB69-23CF-44E3-9099-C40C66FF867C}">
                  <a14:compatExt spid="_x0000_s1070"/>
                </a:ext>
                <a:ext uri="{FF2B5EF4-FFF2-40B4-BE49-F238E27FC236}">
                  <a16:creationId xmlns=""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183417</xdr:colOff>
      <xdr:row>0</xdr:row>
      <xdr:rowOff>99485</xdr:rowOff>
    </xdr:from>
    <xdr:to>
      <xdr:col>1</xdr:col>
      <xdr:colOff>2881119</xdr:colOff>
      <xdr:row>4</xdr:row>
      <xdr:rowOff>9524</xdr:rowOff>
    </xdr:to>
    <xdr:pic>
      <xdr:nvPicPr>
        <xdr:cNvPr id="10" name="Picture 1">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417" y="99485"/>
          <a:ext cx="2897727" cy="10530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customProperty" Target="../customProperty5.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heetViews>
  <sheetFormatPr baseColWidth="10" defaultRowHeight="13.2"/>
  <sheetData>
    <row r="1" spans="1:4">
      <c r="A1">
        <v>1738705949881</v>
      </c>
      <c r="B1" t="s">
        <v>135</v>
      </c>
      <c r="C1" t="s">
        <v>136</v>
      </c>
      <c r="D1">
        <v>5</v>
      </c>
    </row>
    <row r="2" spans="1:4">
      <c r="A2">
        <v>1738705950054</v>
      </c>
      <c r="B2" t="s">
        <v>137</v>
      </c>
      <c r="C2" t="s">
        <v>138</v>
      </c>
      <c r="D2" t="s">
        <v>139</v>
      </c>
    </row>
    <row r="3" spans="1:4">
      <c r="A3">
        <v>1738705950065</v>
      </c>
      <c r="B3" t="s">
        <v>137</v>
      </c>
      <c r="C3" t="s">
        <v>140</v>
      </c>
      <c r="D3" t="s">
        <v>141</v>
      </c>
    </row>
    <row r="4" spans="1:4">
      <c r="A4">
        <v>1738705950065</v>
      </c>
      <c r="B4" t="s">
        <v>137</v>
      </c>
      <c r="C4" t="s">
        <v>142</v>
      </c>
      <c r="D4" t="s">
        <v>143</v>
      </c>
    </row>
    <row r="5" spans="1:4">
      <c r="A5">
        <v>1738705950065</v>
      </c>
      <c r="B5" t="s">
        <v>137</v>
      </c>
      <c r="C5" t="s">
        <v>144</v>
      </c>
      <c r="D5" t="s">
        <v>145</v>
      </c>
    </row>
    <row r="6" spans="1:4">
      <c r="A6">
        <v>1738705950065</v>
      </c>
      <c r="B6" t="s">
        <v>137</v>
      </c>
      <c r="C6" t="s">
        <v>146</v>
      </c>
      <c r="D6" t="s">
        <v>147</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3.2"/>
  <sheetData>
    <row r="1" spans="1:4">
      <c r="A1">
        <v>1738705950103</v>
      </c>
      <c r="B1" t="s">
        <v>135</v>
      </c>
      <c r="C1" t="s">
        <v>136</v>
      </c>
      <c r="D1">
        <v>0</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3.2"/>
  <sheetData>
    <row r="1" spans="1:4">
      <c r="A1">
        <v>1738705950144</v>
      </c>
      <c r="B1" t="s">
        <v>135</v>
      </c>
      <c r="C1" t="s">
        <v>136</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3.2"/>
  <sheetData>
    <row r="1" spans="1:4">
      <c r="A1">
        <v>1738705950177</v>
      </c>
      <c r="B1" t="s">
        <v>135</v>
      </c>
      <c r="C1" t="s">
        <v>136</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154"/>
  <sheetViews>
    <sheetView showGridLines="0" tabSelected="1" zoomScale="90" zoomScaleNormal="90" zoomScaleSheetLayoutView="100" workbookViewId="0">
      <pane xSplit="12" topLeftCell="AF1" activePane="topRight" state="frozen"/>
      <selection pane="topRight" activeCell="E8" sqref="E8"/>
    </sheetView>
  </sheetViews>
  <sheetFormatPr baseColWidth="10" defaultColWidth="9.109375" defaultRowHeight="13.2"/>
  <cols>
    <col min="1" max="1" width="3" style="3" customWidth="1"/>
    <col min="2" max="2" width="44.33203125" style="3" customWidth="1"/>
    <col min="3" max="3" width="6" style="3" customWidth="1"/>
    <col min="4" max="5" width="10.33203125" style="3" customWidth="1"/>
    <col min="6" max="6" width="4.88671875" style="3" customWidth="1"/>
    <col min="7" max="7" width="16.109375" style="3" customWidth="1"/>
    <col min="8" max="8" width="6.6640625" style="5" customWidth="1"/>
    <col min="9" max="9" width="15.44140625" style="116" customWidth="1"/>
    <col min="10" max="10" width="5.6640625" style="5" customWidth="1"/>
    <col min="11" max="11" width="10.44140625" style="5" customWidth="1"/>
    <col min="12" max="12" width="2.6640625" style="14" bestFit="1" customWidth="1"/>
    <col min="13" max="13" width="8.5546875" style="38" hidden="1" customWidth="1"/>
    <col min="14" max="14" width="97.109375" style="25" hidden="1" customWidth="1"/>
    <col min="15" max="15" width="24.6640625" style="25" hidden="1" customWidth="1"/>
    <col min="16" max="16" width="11.44140625" style="25" hidden="1" customWidth="1"/>
    <col min="17" max="17" width="63.5546875" style="25" hidden="1" customWidth="1"/>
    <col min="18" max="18" width="24.88671875" style="26" hidden="1" customWidth="1"/>
    <col min="19" max="19" width="53.88671875" style="25" hidden="1" customWidth="1"/>
    <col min="20" max="20" width="24.5546875" style="25" hidden="1" customWidth="1"/>
    <col min="21" max="21" width="25.21875" style="3" hidden="1" customWidth="1"/>
    <col min="22" max="22" width="21.6640625" style="3" hidden="1" customWidth="1"/>
    <col min="23" max="23" width="10.5546875" style="3" hidden="1" customWidth="1"/>
    <col min="24" max="31" width="0" style="3" hidden="1" customWidth="1"/>
    <col min="32" max="16384" width="9.109375" style="3"/>
  </cols>
  <sheetData>
    <row r="1" spans="2:19" ht="24.6">
      <c r="B1" s="21"/>
      <c r="C1" s="21"/>
      <c r="D1" s="21"/>
      <c r="G1" s="22"/>
      <c r="H1" s="22"/>
      <c r="I1" s="115"/>
      <c r="K1" s="23" t="s">
        <v>194</v>
      </c>
      <c r="L1" s="23"/>
      <c r="M1" s="24"/>
    </row>
    <row r="2" spans="2:19" ht="24.6">
      <c r="B2" s="2"/>
      <c r="C2" s="2"/>
      <c r="D2" s="2"/>
      <c r="G2" s="4"/>
      <c r="K2" s="19" t="s">
        <v>37</v>
      </c>
      <c r="M2" s="24"/>
      <c r="N2" s="114" t="s">
        <v>152</v>
      </c>
    </row>
    <row r="3" spans="2:19" ht="24.6">
      <c r="B3" s="2"/>
      <c r="C3" s="2"/>
      <c r="D3" s="2"/>
      <c r="G3" s="4"/>
      <c r="K3" s="20" t="s">
        <v>191</v>
      </c>
      <c r="M3" s="24"/>
      <c r="N3" s="3" t="s">
        <v>158</v>
      </c>
      <c r="P3" s="69">
        <v>3.5999999999999997E-2</v>
      </c>
    </row>
    <row r="4" spans="2:19" ht="12.75" customHeight="1">
      <c r="B4" s="2"/>
      <c r="C4" s="2"/>
      <c r="D4" s="2"/>
      <c r="G4" s="4"/>
      <c r="K4" s="20" t="s">
        <v>192</v>
      </c>
      <c r="M4" s="24"/>
      <c r="N4" s="3" t="s">
        <v>159</v>
      </c>
      <c r="P4" s="69">
        <v>6.6000000000000003E-2</v>
      </c>
    </row>
    <row r="5" spans="2:19" ht="13.95" customHeight="1">
      <c r="B5" s="6" t="s">
        <v>0</v>
      </c>
      <c r="C5" s="6"/>
      <c r="D5" s="6"/>
      <c r="E5" s="6"/>
      <c r="F5" s="6"/>
      <c r="G5" s="6"/>
      <c r="H5" s="6"/>
      <c r="I5" s="117"/>
      <c r="J5" s="6"/>
      <c r="K5" s="6"/>
      <c r="L5" s="6"/>
      <c r="M5" s="24"/>
      <c r="N5" s="3" t="s">
        <v>160</v>
      </c>
      <c r="P5" s="70">
        <v>30000</v>
      </c>
    </row>
    <row r="6" spans="2:19" ht="13.95" customHeight="1" thickBot="1">
      <c r="B6" s="17" t="s">
        <v>98</v>
      </c>
      <c r="C6" s="17"/>
      <c r="D6" s="17"/>
      <c r="E6" s="52"/>
      <c r="F6" s="51"/>
      <c r="G6" s="51"/>
      <c r="H6" s="51"/>
      <c r="I6" s="118"/>
      <c r="J6" s="51"/>
      <c r="K6" s="51"/>
      <c r="L6" s="123"/>
      <c r="M6" s="24"/>
      <c r="N6" s="3" t="s">
        <v>161</v>
      </c>
      <c r="P6" s="70">
        <v>31421</v>
      </c>
    </row>
    <row r="7" spans="2:19" ht="13.95" customHeight="1">
      <c r="B7" s="15" t="s">
        <v>85</v>
      </c>
      <c r="C7" s="15"/>
      <c r="D7" s="15"/>
      <c r="E7" s="53"/>
      <c r="F7" s="53"/>
      <c r="G7" s="53"/>
      <c r="H7" s="54"/>
      <c r="I7" s="119"/>
      <c r="J7" s="54"/>
      <c r="K7" s="51"/>
      <c r="L7" s="123"/>
      <c r="M7" s="24"/>
      <c r="N7" s="73" t="s">
        <v>124</v>
      </c>
      <c r="O7" s="74"/>
      <c r="P7" s="75"/>
      <c r="Q7" s="76" t="s">
        <v>125</v>
      </c>
      <c r="R7" s="77" t="s">
        <v>126</v>
      </c>
    </row>
    <row r="8" spans="2:19" ht="13.95" customHeight="1">
      <c r="B8" s="15" t="s">
        <v>2</v>
      </c>
      <c r="C8" s="15"/>
      <c r="D8" s="15"/>
      <c r="E8" s="53"/>
      <c r="F8" s="53"/>
      <c r="G8" s="53"/>
      <c r="H8" s="54"/>
      <c r="I8" s="119"/>
      <c r="J8" s="54"/>
      <c r="K8" s="51"/>
      <c r="L8" s="123"/>
      <c r="M8" s="24"/>
      <c r="N8" s="78" t="s">
        <v>153</v>
      </c>
      <c r="O8" s="79"/>
      <c r="P8" s="80">
        <f>O35</f>
        <v>0</v>
      </c>
      <c r="Q8" s="81">
        <f>P3*(O35+P35)</f>
        <v>0</v>
      </c>
      <c r="R8" s="80">
        <f>P4*(O35+Q35)</f>
        <v>0</v>
      </c>
      <c r="S8" s="25" t="s">
        <v>156</v>
      </c>
    </row>
    <row r="9" spans="2:19">
      <c r="B9" s="15" t="s">
        <v>3</v>
      </c>
      <c r="C9" s="15"/>
      <c r="D9" s="15"/>
      <c r="E9" s="53"/>
      <c r="F9" s="53"/>
      <c r="G9" s="53"/>
      <c r="H9" s="54"/>
      <c r="I9" s="119"/>
      <c r="J9" s="54"/>
      <c r="K9" s="51"/>
      <c r="L9" s="123"/>
      <c r="M9" s="24"/>
      <c r="N9" s="78" t="s">
        <v>162</v>
      </c>
      <c r="O9" s="38"/>
      <c r="P9" s="82">
        <f>P35+Q35-Q10-R10</f>
        <v>0</v>
      </c>
      <c r="Q9" s="83">
        <f>-IF((O35+P35)&gt;P5,(P5)*1%,(O35+P35)*1%)</f>
        <v>0</v>
      </c>
      <c r="R9" s="84">
        <f>-IF((O35+Q35)&gt;P6,(P6)*1%,(O35+Q35)*1%)</f>
        <v>0</v>
      </c>
      <c r="S9" s="25" t="s">
        <v>157</v>
      </c>
    </row>
    <row r="10" spans="2:19" ht="13.8" thickBot="1">
      <c r="B10" s="15" t="s">
        <v>35</v>
      </c>
      <c r="C10" s="15"/>
      <c r="D10" s="15"/>
      <c r="E10" s="15" t="s">
        <v>87</v>
      </c>
      <c r="F10" s="15"/>
      <c r="G10" s="15"/>
      <c r="H10" s="51" t="s">
        <v>36</v>
      </c>
      <c r="I10" s="118"/>
      <c r="J10" s="51"/>
      <c r="K10" s="51"/>
      <c r="L10" s="123"/>
      <c r="M10" s="24"/>
      <c r="N10" s="85" t="s">
        <v>163</v>
      </c>
      <c r="O10" s="86"/>
      <c r="P10" s="87">
        <f>P8+P9</f>
        <v>0</v>
      </c>
      <c r="Q10" s="88">
        <f>Q8+Q9</f>
        <v>0</v>
      </c>
      <c r="R10" s="89">
        <f>R8+R9</f>
        <v>0</v>
      </c>
    </row>
    <row r="11" spans="2:19">
      <c r="B11" s="15"/>
      <c r="C11" s="15"/>
      <c r="D11" s="15"/>
      <c r="E11" s="17" t="s">
        <v>86</v>
      </c>
      <c r="F11" s="15"/>
      <c r="G11" s="15"/>
      <c r="H11" s="15"/>
      <c r="I11" s="118"/>
      <c r="J11" s="51"/>
      <c r="K11" s="51"/>
      <c r="L11" s="123"/>
      <c r="M11" s="24"/>
      <c r="Q11" s="91" t="s">
        <v>127</v>
      </c>
      <c r="R11" s="92" t="s">
        <v>128</v>
      </c>
    </row>
    <row r="12" spans="2:19" ht="18" customHeight="1" thickBot="1">
      <c r="B12" s="15"/>
      <c r="C12" s="15"/>
      <c r="D12" s="15"/>
      <c r="E12" s="17" t="s">
        <v>88</v>
      </c>
      <c r="F12" s="15"/>
      <c r="G12" s="15"/>
      <c r="H12" s="15"/>
      <c r="I12" s="118"/>
      <c r="J12" s="51"/>
      <c r="K12" s="51"/>
      <c r="L12" s="123"/>
      <c r="M12" s="24"/>
      <c r="N12" s="90"/>
      <c r="O12" s="38"/>
      <c r="P12" s="38"/>
      <c r="Q12" s="93">
        <f>-SUM(P118:P130)</f>
        <v>0</v>
      </c>
      <c r="R12" s="94">
        <f>-SUM(Q118:Q130)</f>
        <v>0</v>
      </c>
    </row>
    <row r="13" spans="2:19">
      <c r="B13" s="15" t="s">
        <v>185</v>
      </c>
      <c r="C13" s="15" t="s">
        <v>189</v>
      </c>
      <c r="D13" s="15"/>
      <c r="E13" s="15"/>
      <c r="F13" s="15"/>
      <c r="G13" s="15"/>
      <c r="H13" s="17"/>
      <c r="I13" s="118"/>
      <c r="J13" s="51"/>
      <c r="K13" s="51"/>
      <c r="L13" s="123"/>
      <c r="M13" s="24"/>
      <c r="N13" s="90"/>
      <c r="O13" s="38"/>
      <c r="P13" s="38"/>
      <c r="Q13" s="91" t="s">
        <v>154</v>
      </c>
      <c r="R13" s="92" t="s">
        <v>155</v>
      </c>
    </row>
    <row r="14" spans="2:19">
      <c r="B14" s="15" t="s">
        <v>186</v>
      </c>
      <c r="C14" s="15"/>
      <c r="D14" s="15"/>
      <c r="E14" s="15"/>
      <c r="F14" s="15"/>
      <c r="G14" s="15"/>
      <c r="H14" s="17"/>
      <c r="I14" s="118"/>
      <c r="J14" s="51"/>
      <c r="K14" s="51"/>
      <c r="L14" s="123"/>
      <c r="M14" s="24"/>
      <c r="N14" s="90"/>
      <c r="O14" s="38"/>
      <c r="P14" s="38"/>
      <c r="Q14" s="81"/>
      <c r="R14" s="80"/>
    </row>
    <row r="15" spans="2:19">
      <c r="B15" s="15" t="s">
        <v>187</v>
      </c>
      <c r="C15" s="15"/>
      <c r="D15" s="15"/>
      <c r="E15" s="15"/>
      <c r="F15" s="15"/>
      <c r="G15" s="15"/>
      <c r="H15" s="17"/>
      <c r="I15" s="118"/>
      <c r="J15" s="51"/>
      <c r="K15" s="51"/>
      <c r="L15" s="123"/>
      <c r="M15" s="24"/>
      <c r="N15" s="90"/>
      <c r="O15" s="38"/>
      <c r="P15" s="38"/>
      <c r="Q15" s="81"/>
      <c r="R15" s="80"/>
    </row>
    <row r="16" spans="2:19">
      <c r="B16" s="15" t="s">
        <v>188</v>
      </c>
      <c r="C16" s="15"/>
      <c r="D16" s="15"/>
      <c r="E16" s="15"/>
      <c r="F16" s="15"/>
      <c r="G16" s="15"/>
      <c r="H16" s="17"/>
      <c r="I16" s="118"/>
      <c r="J16" s="51"/>
      <c r="K16" s="51"/>
      <c r="L16" s="123"/>
      <c r="M16" s="24"/>
      <c r="N16" s="90"/>
      <c r="O16" s="38"/>
      <c r="P16" s="38"/>
      <c r="Q16" s="81"/>
      <c r="R16" s="80"/>
    </row>
    <row r="17" spans="2:21" ht="19.2" thickBot="1">
      <c r="B17" s="164" t="str">
        <f>IF(E7="","Please enter your name in box E7 and your GST/QST situation in box B21 adn B22 to view the rest of the questionnaire.",IF(B21='TPS-TVQ'!B9,"Please enter your name in box E7 and your GST/QST situation in box B21 and B22 to view the rest of the questionnaire.",IF(B22='TPS-TVQ'!B9,"Please enter your name in box E7 and your GST/QST situation in box B21 and B22 to view the rest of the questionnaire.","")))</f>
        <v>Please enter your name in box E7 and your GST/QST situation in box B21 adn B22 to view the rest of the questionnaire.</v>
      </c>
      <c r="C17" s="15"/>
      <c r="D17" s="163"/>
      <c r="E17" s="15"/>
      <c r="F17" s="15"/>
      <c r="G17" s="15"/>
      <c r="H17" s="17"/>
      <c r="I17" s="118"/>
      <c r="J17" s="51"/>
      <c r="K17" s="51"/>
      <c r="L17" s="123"/>
      <c r="M17" s="24"/>
      <c r="N17" s="90"/>
      <c r="O17" s="38"/>
      <c r="P17" s="38"/>
      <c r="Q17" s="81"/>
      <c r="R17" s="80"/>
    </row>
    <row r="18" spans="2:21" ht="21.75" customHeight="1" thickBot="1">
      <c r="B18" s="124" t="s">
        <v>58</v>
      </c>
      <c r="C18" s="124"/>
      <c r="D18" s="124"/>
      <c r="E18" s="124"/>
      <c r="F18" s="124"/>
      <c r="G18" s="124"/>
      <c r="H18" s="124"/>
      <c r="I18" s="125"/>
      <c r="J18" s="124"/>
      <c r="K18" s="124"/>
      <c r="L18" s="124"/>
      <c r="M18" s="24"/>
      <c r="N18" s="39"/>
      <c r="O18" s="71" t="s">
        <v>164</v>
      </c>
      <c r="P18" s="72">
        <f>Q18+R18</f>
        <v>0</v>
      </c>
      <c r="Q18" s="88">
        <f>Q10+Q12</f>
        <v>0</v>
      </c>
      <c r="R18" s="89">
        <f>R10+R12</f>
        <v>0</v>
      </c>
    </row>
    <row r="19" spans="2:21" ht="13.8">
      <c r="B19" s="126"/>
      <c r="C19" s="126"/>
      <c r="D19" s="126"/>
      <c r="E19" s="15"/>
      <c r="F19" s="15"/>
      <c r="G19" s="15"/>
      <c r="H19" s="51"/>
      <c r="I19" s="118"/>
      <c r="J19" s="51"/>
      <c r="K19" s="51"/>
      <c r="L19" s="123"/>
      <c r="M19" s="24"/>
      <c r="O19" s="65"/>
      <c r="P19" s="65"/>
      <c r="R19" s="68"/>
      <c r="S19" s="68"/>
    </row>
    <row r="20" spans="2:21" ht="13.95" customHeight="1" thickBot="1">
      <c r="B20" s="127" t="s">
        <v>179</v>
      </c>
      <c r="C20" s="127"/>
      <c r="D20" s="127"/>
      <c r="E20" s="128"/>
      <c r="F20" s="128"/>
      <c r="G20" s="129"/>
      <c r="H20" s="129"/>
      <c r="I20" s="130"/>
      <c r="J20" s="129"/>
      <c r="K20" s="129"/>
      <c r="L20" s="123"/>
      <c r="M20" s="24"/>
      <c r="N20" s="110"/>
      <c r="O20" s="110"/>
      <c r="P20" s="110"/>
      <c r="Q20" s="110"/>
      <c r="R20" s="111"/>
      <c r="S20" s="110"/>
      <c r="T20" s="25" t="s">
        <v>150</v>
      </c>
      <c r="U20" s="25" t="s">
        <v>151</v>
      </c>
    </row>
    <row r="21" spans="2:21" ht="35.25" customHeight="1" thickBot="1">
      <c r="B21" s="171" t="s">
        <v>132</v>
      </c>
      <c r="C21" s="172"/>
      <c r="D21" s="172"/>
      <c r="E21" s="172"/>
      <c r="F21" s="172"/>
      <c r="G21" s="172"/>
      <c r="H21" s="172"/>
      <c r="I21" s="172"/>
      <c r="J21" s="173"/>
      <c r="L21" s="123"/>
      <c r="M21" s="24"/>
      <c r="N21" s="110"/>
      <c r="O21" s="110"/>
      <c r="P21" s="63"/>
      <c r="Q21" s="63"/>
      <c r="R21" s="63"/>
      <c r="S21" s="63"/>
      <c r="T21" s="105">
        <v>1.3977999999999999</v>
      </c>
      <c r="U21" s="106">
        <v>1.3979999999999999</v>
      </c>
    </row>
    <row r="22" spans="2:21" ht="35.25" customHeight="1" thickBot="1">
      <c r="B22" s="171" t="s">
        <v>132</v>
      </c>
      <c r="C22" s="172"/>
      <c r="D22" s="172"/>
      <c r="E22" s="172"/>
      <c r="F22" s="172"/>
      <c r="G22" s="172"/>
      <c r="H22" s="172"/>
      <c r="I22" s="172"/>
      <c r="J22" s="173"/>
      <c r="K22" s="63"/>
      <c r="L22" s="123"/>
      <c r="M22" s="24"/>
      <c r="N22" s="110"/>
      <c r="O22" s="110"/>
      <c r="P22" s="63"/>
      <c r="Q22" s="63"/>
      <c r="R22" s="63"/>
      <c r="S22" s="63"/>
      <c r="T22" s="105"/>
      <c r="U22" s="106"/>
    </row>
    <row r="23" spans="2:21" ht="13.8" thickBot="1">
      <c r="B23" s="131" t="s">
        <v>178</v>
      </c>
      <c r="C23" s="15"/>
      <c r="D23" s="15"/>
      <c r="E23" s="15"/>
      <c r="F23" s="15"/>
      <c r="G23" s="15"/>
      <c r="H23" s="15"/>
      <c r="I23" s="132"/>
      <c r="J23" s="15"/>
      <c r="K23" s="123"/>
      <c r="L23" s="123"/>
      <c r="M23" s="24"/>
      <c r="N23" s="63"/>
      <c r="O23" s="110"/>
      <c r="P23" s="110"/>
      <c r="Q23" s="112"/>
      <c r="R23" s="110"/>
      <c r="S23" s="110"/>
      <c r="T23" s="108" t="s">
        <v>169</v>
      </c>
      <c r="U23" s="102" t="s">
        <v>170</v>
      </c>
    </row>
    <row r="24" spans="2:21" ht="142.19999999999999" customHeight="1" thickBot="1">
      <c r="B24" s="174" t="str">
        <f>IF(AND(B21='TPS-TVQ'!B11,B22='TPS-TVQ'!B15),'TPS-TVQ'!C4,IF(AND(B21='TPS-TVQ'!B11,B22='TPS-TVQ'!B16),'TPS-TVQ'!C5,IF(AND(B21='TPS-TVQ'!B12,B22='TPS-TVQ'!B15),'TPS-TVQ'!C6,IF(AND(B21='TPS-TVQ'!B12,B22='TPS-TVQ'!B16),'TPS-TVQ'!C7,IF(AND(B21='TPS-TVQ'!B10,B22='TPS-TVQ'!B10),'TPS-TVQ'!C3,"")))))</f>
        <v/>
      </c>
      <c r="C24" s="174"/>
      <c r="D24" s="174"/>
      <c r="E24" s="174"/>
      <c r="F24" s="174"/>
      <c r="G24" s="174"/>
      <c r="H24" s="174"/>
      <c r="I24" s="174"/>
      <c r="J24" s="174"/>
      <c r="K24" s="123"/>
      <c r="L24" s="123"/>
      <c r="M24" s="24"/>
      <c r="N24" s="113" t="s">
        <v>149</v>
      </c>
      <c r="O24" s="110"/>
      <c r="P24" s="63"/>
      <c r="Q24" s="63"/>
      <c r="R24" s="110"/>
      <c r="S24" s="110"/>
      <c r="T24" s="109" t="s">
        <v>171</v>
      </c>
      <c r="U24" s="107" t="s">
        <v>172</v>
      </c>
    </row>
    <row r="25" spans="2:21" ht="14.25" customHeight="1">
      <c r="B25" s="177"/>
      <c r="C25" s="177"/>
      <c r="D25" s="177"/>
      <c r="E25" s="177"/>
      <c r="F25" s="177"/>
      <c r="G25" s="177"/>
      <c r="H25" s="177"/>
      <c r="I25" s="177"/>
      <c r="J25" s="177"/>
      <c r="K25" s="177"/>
      <c r="L25" s="177"/>
      <c r="M25" s="24"/>
      <c r="N25" s="27"/>
      <c r="O25" s="27"/>
      <c r="P25" s="64">
        <v>0.05</v>
      </c>
      <c r="Q25" s="64">
        <v>9.9750000000000005E-2</v>
      </c>
      <c r="R25" s="27"/>
      <c r="S25" s="27"/>
      <c r="T25" s="175" t="s">
        <v>176</v>
      </c>
      <c r="U25" s="176"/>
    </row>
    <row r="26" spans="2:21" ht="13.95" customHeight="1">
      <c r="B26" s="133" t="s">
        <v>4</v>
      </c>
      <c r="C26" s="133"/>
      <c r="D26" s="133"/>
      <c r="E26" s="133"/>
      <c r="F26" s="133"/>
      <c r="G26" s="134" t="s">
        <v>167</v>
      </c>
      <c r="H26" s="134"/>
      <c r="I26" s="135" t="s">
        <v>168</v>
      </c>
      <c r="J26" s="133"/>
      <c r="K26" s="133"/>
      <c r="L26" s="133"/>
      <c r="M26" s="28"/>
      <c r="N26" s="27"/>
      <c r="O26" s="27" t="s">
        <v>76</v>
      </c>
      <c r="P26" s="27" t="s">
        <v>73</v>
      </c>
      <c r="Q26" s="29" t="s">
        <v>74</v>
      </c>
      <c r="R26" s="27"/>
      <c r="S26" s="98" t="s">
        <v>114</v>
      </c>
      <c r="T26" s="168"/>
      <c r="U26" s="103"/>
    </row>
    <row r="27" spans="2:21" ht="13.95" customHeight="1">
      <c r="B27" s="15" t="s">
        <v>80</v>
      </c>
      <c r="C27" s="15"/>
      <c r="D27" s="15"/>
      <c r="E27" s="15"/>
      <c r="F27" s="15"/>
      <c r="G27" s="54"/>
      <c r="H27" s="17" t="s">
        <v>96</v>
      </c>
      <c r="I27" s="120" t="s">
        <v>165</v>
      </c>
      <c r="J27" s="136" t="s">
        <v>97</v>
      </c>
      <c r="K27" s="51"/>
      <c r="L27" s="123"/>
      <c r="M27" s="24"/>
      <c r="N27" s="27"/>
      <c r="O27" s="30">
        <f>G27</f>
        <v>0</v>
      </c>
      <c r="P27" s="31">
        <f>O27*$P$25</f>
        <v>0</v>
      </c>
      <c r="Q27" s="29">
        <f>O27*$Q$25</f>
        <v>0</v>
      </c>
      <c r="R27" s="31"/>
      <c r="S27" s="99" t="s">
        <v>115</v>
      </c>
      <c r="T27" s="169">
        <f>G27</f>
        <v>0</v>
      </c>
      <c r="U27" s="104">
        <f>T27/$U$21</f>
        <v>0</v>
      </c>
    </row>
    <row r="28" spans="2:21" ht="13.95" customHeight="1">
      <c r="B28" s="15" t="s">
        <v>81</v>
      </c>
      <c r="C28" s="15"/>
      <c r="D28" s="15"/>
      <c r="E28" s="137"/>
      <c r="F28" s="137"/>
      <c r="G28" s="54"/>
      <c r="H28" s="17" t="s">
        <v>96</v>
      </c>
      <c r="I28" s="120" t="s">
        <v>165</v>
      </c>
      <c r="J28" s="136" t="s">
        <v>97</v>
      </c>
      <c r="K28" s="51"/>
      <c r="L28" s="123"/>
      <c r="M28" s="24"/>
      <c r="N28" s="27"/>
      <c r="O28" s="30">
        <f>G28</f>
        <v>0</v>
      </c>
      <c r="P28" s="31">
        <f>O28*$P$25</f>
        <v>0</v>
      </c>
      <c r="Q28" s="29">
        <f>O28*$Q$25</f>
        <v>0</v>
      </c>
      <c r="R28" s="31"/>
      <c r="S28" s="99" t="s">
        <v>115</v>
      </c>
      <c r="T28" s="169">
        <f t="shared" ref="T28:T29" si="0">G28</f>
        <v>0</v>
      </c>
      <c r="U28" s="104">
        <f t="shared" ref="U28:U29" si="1">T28/$U$21</f>
        <v>0</v>
      </c>
    </row>
    <row r="29" spans="2:21" ht="13.95" customHeight="1">
      <c r="B29" s="15" t="s">
        <v>82</v>
      </c>
      <c r="C29" s="15"/>
      <c r="D29" s="15"/>
      <c r="E29" s="137"/>
      <c r="F29" s="137"/>
      <c r="G29" s="54"/>
      <c r="H29" s="17" t="s">
        <v>96</v>
      </c>
      <c r="I29" s="120" t="s">
        <v>165</v>
      </c>
      <c r="J29" s="136" t="s">
        <v>97</v>
      </c>
      <c r="K29" s="51"/>
      <c r="L29" s="123"/>
      <c r="M29" s="24"/>
      <c r="N29" s="27"/>
      <c r="O29" s="30">
        <f>G29</f>
        <v>0</v>
      </c>
      <c r="P29" s="31">
        <f>O29*$P$25</f>
        <v>0</v>
      </c>
      <c r="Q29" s="29">
        <f>O29*$Q$25</f>
        <v>0</v>
      </c>
      <c r="R29" s="31"/>
      <c r="S29" s="99" t="s">
        <v>115</v>
      </c>
      <c r="T29" s="169">
        <f t="shared" si="0"/>
        <v>0</v>
      </c>
      <c r="U29" s="104">
        <f t="shared" si="1"/>
        <v>0</v>
      </c>
    </row>
    <row r="30" spans="2:21" ht="13.95" customHeight="1">
      <c r="B30" s="166" t="s">
        <v>193</v>
      </c>
      <c r="C30" s="138" t="s">
        <v>131</v>
      </c>
      <c r="D30" s="15"/>
      <c r="E30" s="137"/>
      <c r="F30" s="137"/>
      <c r="G30" s="96" t="s">
        <v>165</v>
      </c>
      <c r="H30" s="17" t="s">
        <v>96</v>
      </c>
      <c r="I30" s="119"/>
      <c r="J30" s="136" t="s">
        <v>97</v>
      </c>
      <c r="K30" s="51"/>
      <c r="L30" s="123"/>
      <c r="M30" s="24"/>
      <c r="N30" s="67">
        <f>T21</f>
        <v>1.3977999999999999</v>
      </c>
      <c r="O30" s="30">
        <f>I30*N30</f>
        <v>0</v>
      </c>
      <c r="P30" s="31">
        <v>0</v>
      </c>
      <c r="Q30" s="29">
        <v>0</v>
      </c>
      <c r="R30" s="31"/>
      <c r="S30" s="99" t="s">
        <v>119</v>
      </c>
      <c r="T30" s="169">
        <f>I30*T21</f>
        <v>0</v>
      </c>
      <c r="U30" s="104">
        <f>I30</f>
        <v>0</v>
      </c>
    </row>
    <row r="31" spans="2:21" ht="13.95" customHeight="1">
      <c r="B31" s="15" t="s">
        <v>83</v>
      </c>
      <c r="C31" s="15"/>
      <c r="D31" s="15"/>
      <c r="E31" s="137"/>
      <c r="F31" s="137"/>
      <c r="G31" s="54"/>
      <c r="H31" s="17" t="s">
        <v>96</v>
      </c>
      <c r="I31" s="119"/>
      <c r="J31" s="136" t="s">
        <v>97</v>
      </c>
      <c r="K31" s="51"/>
      <c r="L31" s="123"/>
      <c r="M31" s="24"/>
      <c r="N31" s="27"/>
      <c r="O31" s="30">
        <f>G31/1.14975</f>
        <v>0</v>
      </c>
      <c r="P31" s="31">
        <f>O31*$P$25</f>
        <v>0</v>
      </c>
      <c r="Q31" s="29">
        <f>O31*$Q$25</f>
        <v>0</v>
      </c>
      <c r="R31" s="31">
        <f>(O31+P31+Q31)-G31</f>
        <v>0</v>
      </c>
      <c r="S31" s="99"/>
      <c r="T31" s="169">
        <f>IF(AND($B$21='TPS-TVQ'!$B$11,$B$22='TPS-TVQ'!$B$16),(O31+I31*$T$21),IF(AND($B$21='TPS-TVQ'!$B$11,$B$22='TPS-TVQ'!$B$15),(G31+I31*$T$21),IF(AND($B$21='TPS-TVQ'!$B$12,$B$22='TPS-TVQ'!$B$16),(O31+I31*$T$21),IF(AND($B$21='TPS-TVQ'!$B$12,$B$22='TPS-TVQ'!$B$15),(G31+I31*$T$21),(G31+I31*$T$21)))))</f>
        <v>0</v>
      </c>
      <c r="U31" s="104">
        <f>IF(AND($B$21='TPS-TVQ'!$B$11,$B$22='TPS-TVQ'!$B$16),(I31+O31/$U$21),IF(AND($B$21='TPS-TVQ'!$B$11,$B$22='TPS-TVQ'!$B$15),(I31+G31/$U$21),IF(AND($B$21='TPS-TVQ'!$B$12,$B$22='TPS-TVQ'!$B$16),(I31+O31/$U$21),IF(AND($B$21='TPS-TVQ'!$B$12,$B$22='TPS-TVQ'!$B$15),(I31+G31/$U$21),(I31+G31/$U$21)))))</f>
        <v>0</v>
      </c>
    </row>
    <row r="32" spans="2:21" ht="13.95" customHeight="1">
      <c r="B32" s="15" t="s">
        <v>83</v>
      </c>
      <c r="C32" s="15"/>
      <c r="D32" s="15"/>
      <c r="E32" s="137"/>
      <c r="F32" s="137"/>
      <c r="G32" s="54"/>
      <c r="H32" s="17" t="s">
        <v>96</v>
      </c>
      <c r="I32" s="119"/>
      <c r="J32" s="136" t="s">
        <v>97</v>
      </c>
      <c r="K32" s="51"/>
      <c r="L32" s="123"/>
      <c r="M32" s="24"/>
      <c r="N32" s="27"/>
      <c r="O32" s="30">
        <f t="shared" ref="O32:O33" si="2">G32/1.14975</f>
        <v>0</v>
      </c>
      <c r="P32" s="31">
        <f t="shared" ref="P32:P33" si="3">O32*$P$25</f>
        <v>0</v>
      </c>
      <c r="Q32" s="29">
        <f t="shared" ref="Q32:Q33" si="4">O32*$Q$25</f>
        <v>0</v>
      </c>
      <c r="R32" s="31">
        <f t="shared" ref="R32:R33" si="5">(O32+P32+Q32)-G32</f>
        <v>0</v>
      </c>
      <c r="S32" s="99"/>
      <c r="T32" s="169">
        <f>IF(AND($B$21='TPS-TVQ'!$B$11,$B$22='TPS-TVQ'!$B$16),(O32+I32*$T$21),IF(AND($B$21='TPS-TVQ'!$B$11,$B$22='TPS-TVQ'!$B$15),(G32+I32*$T$21),IF(AND($B$21='TPS-TVQ'!$B$12,$B$22='TPS-TVQ'!$B$16),(O32+I32*$T$21),IF(AND($B$21='TPS-TVQ'!$B$12,$B$22='TPS-TVQ'!$B$15),(G32+I32*$T$21),(G32+I32*$T$21)))))</f>
        <v>0</v>
      </c>
      <c r="U32" s="104">
        <f>IF(AND($B$21='TPS-TVQ'!$B$11,$B$22='TPS-TVQ'!$B$16),(I32+O32/$U$21),IF(AND($B$21='TPS-TVQ'!$B$11,$B$22='TPS-TVQ'!$B$15),(I32+G32/$U$21),IF(AND($B$21='TPS-TVQ'!$B$12,$B$22='TPS-TVQ'!$B$16),(I32+O32/$U$21),IF(AND($B$21='TPS-TVQ'!$B$12,$B$22='TPS-TVQ'!$B$15),(I32+G32/$U$21),(I32+G32/$U$21)))))</f>
        <v>0</v>
      </c>
    </row>
    <row r="33" spans="2:22" ht="13.95" customHeight="1">
      <c r="B33" s="15" t="s">
        <v>83</v>
      </c>
      <c r="C33" s="15"/>
      <c r="D33" s="15"/>
      <c r="E33" s="137"/>
      <c r="F33" s="137"/>
      <c r="G33" s="54"/>
      <c r="H33" s="17" t="s">
        <v>96</v>
      </c>
      <c r="I33" s="119"/>
      <c r="J33" s="136" t="s">
        <v>97</v>
      </c>
      <c r="K33" s="51"/>
      <c r="L33" s="123"/>
      <c r="M33" s="24"/>
      <c r="N33" s="27"/>
      <c r="O33" s="30">
        <f t="shared" si="2"/>
        <v>0</v>
      </c>
      <c r="P33" s="31">
        <f t="shared" si="3"/>
        <v>0</v>
      </c>
      <c r="Q33" s="29">
        <f t="shared" si="4"/>
        <v>0</v>
      </c>
      <c r="R33" s="31">
        <f t="shared" si="5"/>
        <v>0</v>
      </c>
      <c r="S33" s="99"/>
      <c r="T33" s="169">
        <f>IF(AND($B$21='TPS-TVQ'!$B$11,$B$22='TPS-TVQ'!$B$16),(O33+I33*$T$21),IF(AND($B$21='TPS-TVQ'!$B$11,$B$22='TPS-TVQ'!$B$15),(G33+I33*$T$21),IF(AND($B$21='TPS-TVQ'!$B$12,$B$22='TPS-TVQ'!$B$16),(O33+I33*$T$21),IF(AND($B$21='TPS-TVQ'!$B$12,$B$22='TPS-TVQ'!$B$15),(G33+I33*$T$21),(G33+I33*$T$21)))))</f>
        <v>0</v>
      </c>
      <c r="U33" s="104">
        <f>IF(AND($B$21='TPS-TVQ'!$B$11,$B$22='TPS-TVQ'!$B$16),(I33+O33/$U$21),IF(AND($B$21='TPS-TVQ'!$B$11,$B$22='TPS-TVQ'!$B$15),(I33+G33/$U$21),IF(AND($B$21='TPS-TVQ'!$B$12,$B$22='TPS-TVQ'!$B$16),(I33+O33/$U$21),IF(AND($B$21='TPS-TVQ'!$B$12,$B$22='TPS-TVQ'!$B$15),(I33+G33/$U$21),(I33+G33/$U$21)))))</f>
        <v>0</v>
      </c>
    </row>
    <row r="34" spans="2:22" ht="13.95" customHeight="1">
      <c r="B34" s="15" t="s">
        <v>90</v>
      </c>
      <c r="C34" s="15"/>
      <c r="D34" s="15"/>
      <c r="E34" s="137"/>
      <c r="F34" s="137"/>
      <c r="G34" s="54"/>
      <c r="H34" s="17" t="s">
        <v>96</v>
      </c>
      <c r="I34" s="119"/>
      <c r="J34" s="136" t="s">
        <v>97</v>
      </c>
      <c r="K34" s="51"/>
      <c r="L34" s="123"/>
      <c r="M34" s="24"/>
      <c r="N34" s="27"/>
      <c r="O34" s="30">
        <f>G34/1.14975</f>
        <v>0</v>
      </c>
      <c r="P34" s="31"/>
      <c r="Q34" s="29"/>
      <c r="R34" s="31"/>
      <c r="S34" s="97" t="s">
        <v>123</v>
      </c>
      <c r="T34" s="169">
        <f>IF(AND($B$21='TPS-TVQ'!$B$11,$B$22='TPS-TVQ'!$B$16),(O34+I34*$T$21),IF(AND($B$21='TPS-TVQ'!$B$11,$B$22='TPS-TVQ'!$B$15),(G34+I34*$T$21),IF(AND($B$21='TPS-TVQ'!$B$12,$B$22='TPS-TVQ'!$B$16),(O34+I34*$T$21),IF(AND($B$21='TPS-TVQ'!$B$12,$B$22='TPS-TVQ'!$B$15),(G34+I34*$T$21),(G34+I34*$T$21)))))</f>
        <v>0</v>
      </c>
      <c r="U34" s="104">
        <f>IF(AND($B$21='TPS-TVQ'!$B$11,$B$22='TPS-TVQ'!$B$16),(I34+O34/$U$21),IF(AND($B$21='TPS-TVQ'!$B$11,$B$22='TPS-TVQ'!$B$15),(I34+G34/$U$21),IF(AND($B$21='TPS-TVQ'!$B$12,$B$22='TPS-TVQ'!$B$16),(I34+O34/$U$21),IF(AND($B$21='TPS-TVQ'!$B$12,$B$22='TPS-TVQ'!$B$15),(I34+G34/$U$21),(I34+G34/$U$21)))))</f>
        <v>0</v>
      </c>
    </row>
    <row r="35" spans="2:22" ht="14.25" customHeight="1">
      <c r="B35" s="139" t="s">
        <v>111</v>
      </c>
      <c r="C35" s="139"/>
      <c r="D35" s="139"/>
      <c r="E35" s="15"/>
      <c r="F35" s="15"/>
      <c r="G35" s="54">
        <f>SUM(G27:G34)</f>
        <v>0</v>
      </c>
      <c r="H35" s="17" t="s">
        <v>96</v>
      </c>
      <c r="I35" s="119">
        <f>SUM(I27:I34)</f>
        <v>0</v>
      </c>
      <c r="J35" s="136" t="s">
        <v>97</v>
      </c>
      <c r="K35" s="51"/>
      <c r="L35" s="123"/>
      <c r="M35" s="24"/>
      <c r="N35" s="27"/>
      <c r="O35" s="54">
        <f>SUM(O27:O34)</f>
        <v>0</v>
      </c>
      <c r="P35" s="54">
        <f>SUM(P27:P34)</f>
        <v>0</v>
      </c>
      <c r="Q35" s="54">
        <f>SUM(Q27:Q34)</f>
        <v>0</v>
      </c>
      <c r="R35" s="27" t="s">
        <v>77</v>
      </c>
      <c r="S35" s="97"/>
      <c r="T35" s="169">
        <f>SUM(T27:T34)</f>
        <v>0</v>
      </c>
      <c r="U35" s="104">
        <f>SUM(U27:U34)</f>
        <v>0</v>
      </c>
    </row>
    <row r="36" spans="2:22" ht="14.25" customHeight="1">
      <c r="B36" s="139"/>
      <c r="C36" s="139"/>
      <c r="D36" s="139"/>
      <c r="E36" s="15"/>
      <c r="F36" s="15"/>
      <c r="G36" s="51"/>
      <c r="H36" s="17"/>
      <c r="I36" s="132"/>
      <c r="J36" s="51"/>
      <c r="K36" s="51"/>
      <c r="L36" s="123"/>
      <c r="M36" s="24"/>
      <c r="N36" s="27"/>
      <c r="O36" s="30"/>
      <c r="P36" s="31"/>
      <c r="Q36" s="29"/>
      <c r="R36" s="27"/>
      <c r="S36" s="97"/>
      <c r="T36" s="169"/>
      <c r="U36" s="104"/>
    </row>
    <row r="37" spans="2:22" ht="12" customHeight="1">
      <c r="B37" s="140" t="s">
        <v>59</v>
      </c>
      <c r="C37" s="140"/>
      <c r="D37" s="140"/>
      <c r="E37" s="140"/>
      <c r="F37" s="15"/>
      <c r="G37" s="51"/>
      <c r="H37" s="17"/>
      <c r="I37" s="132"/>
      <c r="J37" s="51"/>
      <c r="K37" s="51"/>
      <c r="L37" s="123"/>
      <c r="M37" s="24"/>
      <c r="N37" s="27" t="s">
        <v>75</v>
      </c>
      <c r="P37" s="27" t="s">
        <v>73</v>
      </c>
      <c r="Q37" s="29" t="s">
        <v>74</v>
      </c>
      <c r="R37" s="27"/>
      <c r="S37" s="97"/>
      <c r="T37" s="169"/>
      <c r="U37" s="104"/>
    </row>
    <row r="38" spans="2:22" ht="12" customHeight="1">
      <c r="B38" s="141" t="s">
        <v>60</v>
      </c>
      <c r="C38" s="141"/>
      <c r="D38" s="141"/>
      <c r="E38" s="141"/>
      <c r="F38" s="141"/>
      <c r="G38" s="54"/>
      <c r="H38" s="17" t="s">
        <v>96</v>
      </c>
      <c r="I38" s="119"/>
      <c r="J38" s="136" t="s">
        <v>97</v>
      </c>
      <c r="K38" s="51"/>
      <c r="L38" s="123"/>
      <c r="M38" s="24"/>
      <c r="N38" s="27"/>
      <c r="O38" s="30">
        <f>G38/1.14975</f>
        <v>0</v>
      </c>
      <c r="P38" s="31">
        <f>O38*$N$29</f>
        <v>0</v>
      </c>
      <c r="Q38" s="29">
        <f>O38*$O$29</f>
        <v>0</v>
      </c>
      <c r="R38" s="27"/>
      <c r="S38" s="97"/>
      <c r="T38" s="169">
        <f>IF(AND($B$21='TPS-TVQ'!$B$11,$B$22='TPS-TVQ'!$B$16),(O38+I38*$T$21),IF(AND($B$21='TPS-TVQ'!$B$11,$B$22='TPS-TVQ'!$B$15),(G38+I38*$T$21),IF(AND($B$21='TPS-TVQ'!$B$12,$B$22='TPS-TVQ'!$B$16),(O38+I38*$T$21),IF(AND($B$21='TPS-TVQ'!$B$12,$B$22='TPS-TVQ'!$B$15),(G38+I38*$T$21),(G38+I38*$T$21)))))</f>
        <v>0</v>
      </c>
      <c r="U38" s="104">
        <f>IF(AND($B$21='TPS-TVQ'!$B$11,$B$22='TPS-TVQ'!$B$16),(I38+O38/$U$21),IF(AND($B$21='TPS-TVQ'!$B$11,$B$22='TPS-TVQ'!$B$15),(I38+G38/$U$21),IF(AND($B$21='TPS-TVQ'!$B$12,$B$22='TPS-TVQ'!$B$16),(I38+O38/$U$21),IF(AND($B$21='TPS-TVQ'!$B$12,$B$22='TPS-TVQ'!$B$15),(I38+G38/$U$21),(I38+G38/$U$21)))))</f>
        <v>0</v>
      </c>
    </row>
    <row r="39" spans="2:22" ht="12" customHeight="1">
      <c r="B39" s="141" t="s">
        <v>61</v>
      </c>
      <c r="C39" s="141"/>
      <c r="D39" s="141"/>
      <c r="E39" s="141"/>
      <c r="F39" s="141"/>
      <c r="G39" s="54"/>
      <c r="H39" s="17" t="s">
        <v>96</v>
      </c>
      <c r="I39" s="119"/>
      <c r="J39" s="136" t="s">
        <v>97</v>
      </c>
      <c r="K39" s="51"/>
      <c r="L39" s="123"/>
      <c r="M39" s="24"/>
      <c r="N39" s="27"/>
      <c r="O39" s="27"/>
      <c r="P39" s="27"/>
      <c r="Q39" s="29"/>
      <c r="R39" s="27"/>
      <c r="S39" s="97" t="s">
        <v>122</v>
      </c>
      <c r="T39" s="169">
        <f>IF(AND($B$21='TPS-TVQ'!$B$11,$B$22='TPS-TVQ'!$B$16),(O39+I39*$T$21),IF(AND($B$21='TPS-TVQ'!$B$11,$B$22='TPS-TVQ'!$B$15),(G39+I39*$T$21),IF(AND($B$21='TPS-TVQ'!$B$12,$B$22='TPS-TVQ'!$B$16),(O39+I39*$T$21),IF(AND($B$21='TPS-TVQ'!$B$12,$B$22='TPS-TVQ'!$B$15),(G39+I39*$T$21),(G39+I39*$T$21)))))</f>
        <v>0</v>
      </c>
      <c r="U39" s="104">
        <f>IF(AND($B$21='TPS-TVQ'!$B$11,$B$22='TPS-TVQ'!$B$16),(I39+O39/$U$21),IF(AND($B$21='TPS-TVQ'!$B$11,$B$22='TPS-TVQ'!$B$15),(I39+G39/$U$21),IF(AND($B$21='TPS-TVQ'!$B$12,$B$22='TPS-TVQ'!$B$16),(I39+O39/$U$21),IF(AND($B$21='TPS-TVQ'!$B$12,$B$22='TPS-TVQ'!$B$15),(I39+G39/$U$21),(I39+G39/$U$21)))))</f>
        <v>0</v>
      </c>
    </row>
    <row r="40" spans="2:22" ht="12" customHeight="1">
      <c r="B40" s="139"/>
      <c r="C40" s="139"/>
      <c r="D40" s="139"/>
      <c r="E40" s="15"/>
      <c r="F40" s="15"/>
      <c r="G40" s="15"/>
      <c r="H40" s="51"/>
      <c r="I40" s="142"/>
      <c r="J40" s="51"/>
      <c r="K40" s="51"/>
      <c r="L40" s="123"/>
      <c r="M40" s="24"/>
      <c r="N40" s="27"/>
      <c r="O40" s="27"/>
      <c r="P40" s="27"/>
      <c r="Q40" s="29"/>
      <c r="R40" s="27"/>
      <c r="S40" s="97"/>
      <c r="T40" s="169"/>
      <c r="U40" s="104"/>
    </row>
    <row r="41" spans="2:22" ht="13.95" customHeight="1">
      <c r="B41" s="133" t="s">
        <v>62</v>
      </c>
      <c r="C41" s="133"/>
      <c r="D41" s="133"/>
      <c r="E41" s="133"/>
      <c r="F41" s="133"/>
      <c r="G41" s="134" t="s">
        <v>167</v>
      </c>
      <c r="H41" s="134"/>
      <c r="I41" s="135" t="s">
        <v>168</v>
      </c>
      <c r="J41" s="133"/>
      <c r="K41" s="133" t="s">
        <v>174</v>
      </c>
      <c r="L41" s="133"/>
      <c r="M41" s="32"/>
      <c r="N41" s="27"/>
      <c r="O41" s="27"/>
      <c r="P41" s="27"/>
      <c r="Q41" s="27"/>
      <c r="R41" s="27"/>
      <c r="S41" s="100"/>
      <c r="T41" s="169"/>
      <c r="U41" s="104"/>
    </row>
    <row r="42" spans="2:22" s="7" customFormat="1" ht="13.95" customHeight="1">
      <c r="B42" s="143" t="s">
        <v>13</v>
      </c>
      <c r="C42" s="143"/>
      <c r="D42" s="143"/>
      <c r="E42" s="143"/>
      <c r="F42" s="143"/>
      <c r="G42" s="54"/>
      <c r="H42" s="17" t="s">
        <v>96</v>
      </c>
      <c r="I42" s="119"/>
      <c r="J42" s="136" t="s">
        <v>97</v>
      </c>
      <c r="K42" s="167">
        <v>1</v>
      </c>
      <c r="L42" s="15" t="s">
        <v>1</v>
      </c>
      <c r="M42" s="32"/>
      <c r="N42" s="33">
        <f>IF(K42&lt;=0,100%,K42)</f>
        <v>1</v>
      </c>
      <c r="O42" s="30">
        <f>G42/1.14975*N42</f>
        <v>0</v>
      </c>
      <c r="P42" s="31">
        <f>O42*$P$25</f>
        <v>0</v>
      </c>
      <c r="Q42" s="29">
        <f>O42*$Q$25</f>
        <v>0</v>
      </c>
      <c r="R42" s="31">
        <f>G42-O42-P42-Q42</f>
        <v>0</v>
      </c>
      <c r="S42" s="101"/>
      <c r="T42" s="169">
        <f>IF(AND($B$21='TPS-TVQ'!$B$11,$B$22='TPS-TVQ'!$B$16),IF(K42="",(O42+I42*$T$21),(O42+(I42*K42*$T$21))),IF(K42="",(G42+I42*$T$21),((G42*K42)+(I42*K42*$T$21))))</f>
        <v>0</v>
      </c>
      <c r="U42" s="104">
        <f>IF(AND($B$21='TPS-TVQ'!$B$11,$B$22='TPS-TVQ'!$B$16),IF(K42="",(I42+O42/$U$21),(I42*K42+(O42/$U$21))),IF(K42="",(I42+G42/$U$21),((I42*K42)+(G42*K42/$U$21))))</f>
        <v>0</v>
      </c>
      <c r="V42" s="3"/>
    </row>
    <row r="43" spans="2:22" s="7" customFormat="1" ht="13.95" customHeight="1">
      <c r="B43" s="15" t="s">
        <v>9</v>
      </c>
      <c r="C43" s="15"/>
      <c r="D43" s="15"/>
      <c r="E43" s="141"/>
      <c r="F43" s="141"/>
      <c r="G43" s="54"/>
      <c r="H43" s="17" t="s">
        <v>96</v>
      </c>
      <c r="I43" s="119"/>
      <c r="J43" s="136" t="s">
        <v>97</v>
      </c>
      <c r="K43" s="55"/>
      <c r="L43" s="15" t="s">
        <v>1</v>
      </c>
      <c r="M43" s="32"/>
      <c r="N43" s="33">
        <v>1</v>
      </c>
      <c r="O43" s="30">
        <f>IF(AND($B$21='TPS-TVQ'!$B$11,$B$22='TPS-TVQ'!$B$16),(G43/1.14975*N43)+P43+Q43,(G43*N43)+P43+Q43)</f>
        <v>0</v>
      </c>
      <c r="P43" s="31">
        <f>IF(AND($B$21='TPS-TVQ'!$B$11,$B$22='TPS-TVQ'!$B$16),(((G43/1.14975)/2)*N43*P25),((G43/2)*N43*P25))</f>
        <v>0</v>
      </c>
      <c r="Q43" s="29">
        <f>IF(AND($B$21='TPS-TVQ'!$B$11,$B$22='TPS-TVQ'!$B$16),((G43/1.14975)/2)*N43*Q25,((G43/2)*N43*Q25))</f>
        <v>0</v>
      </c>
      <c r="R43" s="31"/>
      <c r="S43" s="101" t="s">
        <v>116</v>
      </c>
      <c r="T43" s="169">
        <f>IF($B$21='TPS-TVQ'!$B$11,IF(K43="",(O43+I43*$T$21),(O43+(I43*K43*$T$21))),IF(K43="",(G43+I43*$T$21),((G43*K43)+(I43*K43*$T$21))))</f>
        <v>0</v>
      </c>
      <c r="U43" s="104">
        <f>IF($B$21='TPS-TVQ'!$B$11,IF(K43="",(I43+O43/$U$21),(I43*K43+(O43/$U$21))),IF(K43="",(I43+G43/$U$21),((I43*K43)+(G43*K43/$U$21))))</f>
        <v>0</v>
      </c>
      <c r="V43" s="3"/>
    </row>
    <row r="44" spans="2:22" s="7" customFormat="1" ht="13.95" customHeight="1">
      <c r="B44" s="143" t="s">
        <v>5</v>
      </c>
      <c r="C44" s="143"/>
      <c r="D44" s="143"/>
      <c r="E44" s="143"/>
      <c r="F44" s="143"/>
      <c r="G44" s="54"/>
      <c r="H44" s="17" t="s">
        <v>96</v>
      </c>
      <c r="I44" s="119"/>
      <c r="J44" s="136" t="s">
        <v>97</v>
      </c>
      <c r="K44" s="55"/>
      <c r="L44" s="15" t="s">
        <v>1</v>
      </c>
      <c r="M44" s="32"/>
      <c r="N44" s="33">
        <f t="shared" ref="N44:N54" si="6">IF(K44&lt;=0,100%,K44)</f>
        <v>1</v>
      </c>
      <c r="O44" s="30">
        <f>G44*N44</f>
        <v>0</v>
      </c>
      <c r="P44" s="31"/>
      <c r="Q44" s="29"/>
      <c r="R44" s="31">
        <f>(O44+P44+Q44)-G44*N44</f>
        <v>0</v>
      </c>
      <c r="S44" s="101" t="s">
        <v>121</v>
      </c>
      <c r="T44" s="169">
        <f>IF(AND($B$21='TPS-TVQ'!$B$11,$B$22='TPS-TVQ'!$B$16),IF(K44="",(O44+I44*$T$21),(O44+(I44*K44*$T$21))),IF(K44="",(G44+I44*$T$21),((G44*K44)+(I44*K44*$T$21))))</f>
        <v>0</v>
      </c>
      <c r="U44" s="104">
        <f>IF(AND($B$21='TPS-TVQ'!$B$11,$B$22='TPS-TVQ'!$B$16),IF(K44="",(I44+O44/$U$21),(I44*K44+(O44/$U$21))),IF(K44="",(I44+G44/$U$21),((I44*K44)+(G44*K44/$U$21))))</f>
        <v>0</v>
      </c>
      <c r="V44" s="3"/>
    </row>
    <row r="45" spans="2:22" s="7" customFormat="1" ht="13.95" customHeight="1">
      <c r="B45" s="15" t="s">
        <v>11</v>
      </c>
      <c r="C45" s="15"/>
      <c r="D45" s="15"/>
      <c r="E45" s="141"/>
      <c r="F45" s="141"/>
      <c r="G45" s="54"/>
      <c r="H45" s="17" t="s">
        <v>96</v>
      </c>
      <c r="I45" s="119"/>
      <c r="J45" s="136" t="s">
        <v>97</v>
      </c>
      <c r="K45" s="55"/>
      <c r="L45" s="15" t="s">
        <v>1</v>
      </c>
      <c r="M45" s="32"/>
      <c r="N45" s="33">
        <f t="shared" si="6"/>
        <v>1</v>
      </c>
      <c r="O45" s="30">
        <f>G45*N45</f>
        <v>0</v>
      </c>
      <c r="P45" s="31"/>
      <c r="Q45" s="29"/>
      <c r="R45" s="31"/>
      <c r="S45" s="101" t="s">
        <v>117</v>
      </c>
      <c r="T45" s="169">
        <f>IF(AND($B$21='TPS-TVQ'!$B$11,$B$22='TPS-TVQ'!$B$16),IF(K45="",(O45+I45*$T$21),(O45+(I45*K45*$T$21))),IF(K45="",(G45+I45*$T$21),((G45*K45)+(I45*K45*$T$21))))</f>
        <v>0</v>
      </c>
      <c r="U45" s="104">
        <f>IF(AND($B$21='TPS-TVQ'!$B$11,$B$22='TPS-TVQ'!$B$16),IF(K45="",(I45+O45/$U$21),(I45*K45+(O45/$U$21))),IF(K45="",(I45+G45/$U$21),((I45*K45)+(G45*K45/$U$21))))</f>
        <v>0</v>
      </c>
    </row>
    <row r="46" spans="2:22" s="7" customFormat="1" ht="13.95" customHeight="1">
      <c r="B46" s="15" t="s">
        <v>173</v>
      </c>
      <c r="C46" s="15"/>
      <c r="D46" s="15"/>
      <c r="E46" s="141"/>
      <c r="F46" s="141"/>
      <c r="G46" s="54"/>
      <c r="H46" s="17" t="s">
        <v>96</v>
      </c>
      <c r="I46" s="119"/>
      <c r="J46" s="136" t="s">
        <v>97</v>
      </c>
      <c r="K46" s="55"/>
      <c r="L46" s="15" t="s">
        <v>1</v>
      </c>
      <c r="M46" s="32"/>
      <c r="N46" s="33">
        <f t="shared" si="6"/>
        <v>1</v>
      </c>
      <c r="O46" s="30">
        <f>G46*N46</f>
        <v>0</v>
      </c>
      <c r="P46" s="31"/>
      <c r="Q46" s="29"/>
      <c r="R46" s="31"/>
      <c r="S46" s="101" t="s">
        <v>117</v>
      </c>
      <c r="T46" s="169">
        <f>IF(AND($B$21='TPS-TVQ'!$B$11,$B$22='TPS-TVQ'!$B$16),IF(K46="",(O46+I46*$T$21),(O46+(I46*K46*$T$21))),IF(K46="",(G46+I46*$T$21),((G46*K46)+(I46*K46*$T$21))))</f>
        <v>0</v>
      </c>
      <c r="U46" s="104">
        <f>IF(AND($B$21='TPS-TVQ'!$B$11,$B$22='TPS-TVQ'!$B$16),IF(K46="",(I46+O46/$U$21),(I46*K46+(O46/$U$21))),IF(K46="",(I46+G46/$U$21),((I46*K46)+(G46*K46/$U$21))))</f>
        <v>0</v>
      </c>
    </row>
    <row r="47" spans="2:22" s="7" customFormat="1" ht="13.95" customHeight="1">
      <c r="B47" s="15" t="s">
        <v>7</v>
      </c>
      <c r="C47" s="15"/>
      <c r="D47" s="15"/>
      <c r="E47" s="141"/>
      <c r="F47" s="141"/>
      <c r="G47" s="54"/>
      <c r="H47" s="17" t="s">
        <v>96</v>
      </c>
      <c r="I47" s="119"/>
      <c r="J47" s="136" t="s">
        <v>97</v>
      </c>
      <c r="K47" s="55"/>
      <c r="L47" s="15" t="s">
        <v>1</v>
      </c>
      <c r="M47" s="32"/>
      <c r="N47" s="33">
        <f t="shared" si="6"/>
        <v>1</v>
      </c>
      <c r="O47" s="30">
        <f>G47/1.14975*N47</f>
        <v>0</v>
      </c>
      <c r="P47" s="31">
        <f t="shared" ref="P47:P52" si="7">O47*$P$25</f>
        <v>0</v>
      </c>
      <c r="Q47" s="29">
        <f>O47*$Q$25</f>
        <v>0</v>
      </c>
      <c r="R47" s="31">
        <f>(O47+P47+Q47)-G47*N47</f>
        <v>0</v>
      </c>
      <c r="S47" s="101"/>
      <c r="T47" s="169">
        <f>IF(AND($B$21='TPS-TVQ'!$B$11,$B$22='TPS-TVQ'!$B$16),IF(K47="",(O47+I47*$T$21),(O47+(I47*K47*$T$21))),IF(K47="",(G47+I47*$T$21),((G47*K47)+(I47*K47*$T$21))))</f>
        <v>0</v>
      </c>
      <c r="U47" s="104">
        <f>IF(AND($B$21='TPS-TVQ'!$B$11,$B$22='TPS-TVQ'!$B$16),IF(K47="",(I47+O47/$U$21),(I47*K47+(O47/$U$21))),IF(K47="",(I47+G47/$U$21),((I47*K47)+(G47*K47/$U$21))))</f>
        <v>0</v>
      </c>
    </row>
    <row r="48" spans="2:22" s="7" customFormat="1" ht="13.95" customHeight="1">
      <c r="B48" s="141" t="s">
        <v>10</v>
      </c>
      <c r="C48" s="141"/>
      <c r="D48" s="141"/>
      <c r="E48" s="141"/>
      <c r="F48" s="141"/>
      <c r="G48" s="54"/>
      <c r="H48" s="17" t="s">
        <v>96</v>
      </c>
      <c r="I48" s="119"/>
      <c r="J48" s="136" t="s">
        <v>97</v>
      </c>
      <c r="K48" s="55"/>
      <c r="L48" s="15" t="s">
        <v>1</v>
      </c>
      <c r="M48" s="32"/>
      <c r="N48" s="33">
        <f t="shared" si="6"/>
        <v>1</v>
      </c>
      <c r="O48" s="30">
        <f t="shared" ref="O48:O52" si="8">G48/1.14975*N48</f>
        <v>0</v>
      </c>
      <c r="P48" s="31">
        <f t="shared" si="7"/>
        <v>0</v>
      </c>
      <c r="Q48" s="29">
        <f t="shared" ref="Q48:Q52" si="9">O48*$Q$25</f>
        <v>0</v>
      </c>
      <c r="R48" s="31">
        <f t="shared" ref="R48:R63" si="10">(O48+P48+Q48)-G48*N48</f>
        <v>0</v>
      </c>
      <c r="S48" s="101"/>
      <c r="T48" s="169">
        <f>IF(AND($B$21='TPS-TVQ'!$B$11,$B$22='TPS-TVQ'!$B$16),IF(K48="",(O48+I48*$T$21),(O48+(I48*K48*$T$21))),IF(K48="",(G48+I48*$T$21),((G48*K48)+(I48*K48*$T$21))))</f>
        <v>0</v>
      </c>
      <c r="U48" s="104">
        <f>IF(AND($B$21='TPS-TVQ'!$B$11,$B$22='TPS-TVQ'!$B$16),IF(K48="",(I48+O48/$U$21),(I48*K48+(O48/$U$21))),IF(K48="",(I48+G48/$U$21),((I48*K48)+(G48*K48/$U$21))))</f>
        <v>0</v>
      </c>
    </row>
    <row r="49" spans="2:21" s="7" customFormat="1" ht="13.95" customHeight="1">
      <c r="B49" s="141" t="s">
        <v>6</v>
      </c>
      <c r="C49" s="141"/>
      <c r="D49" s="141"/>
      <c r="E49" s="141"/>
      <c r="F49" s="141"/>
      <c r="G49" s="54"/>
      <c r="H49" s="17" t="s">
        <v>96</v>
      </c>
      <c r="I49" s="119"/>
      <c r="J49" s="136" t="s">
        <v>97</v>
      </c>
      <c r="K49" s="55"/>
      <c r="L49" s="15" t="s">
        <v>1</v>
      </c>
      <c r="M49" s="32"/>
      <c r="N49" s="33">
        <f t="shared" si="6"/>
        <v>1</v>
      </c>
      <c r="O49" s="30">
        <f t="shared" si="8"/>
        <v>0</v>
      </c>
      <c r="P49" s="31">
        <f t="shared" si="7"/>
        <v>0</v>
      </c>
      <c r="Q49" s="29">
        <f t="shared" si="9"/>
        <v>0</v>
      </c>
      <c r="R49" s="31">
        <f t="shared" si="10"/>
        <v>0</v>
      </c>
      <c r="S49" s="101"/>
      <c r="T49" s="169">
        <f>IF(AND($B$21='TPS-TVQ'!$B$11,$B$22='TPS-TVQ'!$B$16),IF(K49="",(O49+I49*$T$21),(O49+(I49*K49*$T$21))),IF(K49="",(G49+I49*$T$21),((G49*K49)+(I49*K49*$T$21))))</f>
        <v>0</v>
      </c>
      <c r="U49" s="104">
        <f>IF(AND($B$21='TPS-TVQ'!$B$11,$B$22='TPS-TVQ'!$B$16),IF(K49="",(I49+O49/$U$21),(I49*K49+(O49/$U$21))),IF(K49="",(I49+G49/$U$21),((I49*K49)+(G49*K49/$U$21))))</f>
        <v>0</v>
      </c>
    </row>
    <row r="50" spans="2:21" s="7" customFormat="1" ht="13.95" customHeight="1">
      <c r="B50" s="141" t="s">
        <v>40</v>
      </c>
      <c r="C50" s="141"/>
      <c r="D50" s="141"/>
      <c r="E50" s="141"/>
      <c r="F50" s="141"/>
      <c r="G50" s="54"/>
      <c r="H50" s="17" t="s">
        <v>96</v>
      </c>
      <c r="I50" s="119"/>
      <c r="J50" s="136" t="s">
        <v>97</v>
      </c>
      <c r="K50" s="55"/>
      <c r="L50" s="15" t="s">
        <v>1</v>
      </c>
      <c r="M50" s="32"/>
      <c r="N50" s="33">
        <f t="shared" si="6"/>
        <v>1</v>
      </c>
      <c r="O50" s="30">
        <f t="shared" si="8"/>
        <v>0</v>
      </c>
      <c r="P50" s="31">
        <f t="shared" si="7"/>
        <v>0</v>
      </c>
      <c r="Q50" s="29">
        <f t="shared" si="9"/>
        <v>0</v>
      </c>
      <c r="R50" s="31">
        <f t="shared" si="10"/>
        <v>0</v>
      </c>
      <c r="S50" s="101"/>
      <c r="T50" s="169">
        <f>IF(AND($B$21='TPS-TVQ'!$B$11,$B$22='TPS-TVQ'!$B$16),IF(K50="",(O50+I50*$T$21),(O50+(I50*K50*$T$21))),IF(K50="",(G50+I50*$T$21),((G50*K50)+(I50*K50*$T$21))))</f>
        <v>0</v>
      </c>
      <c r="U50" s="104">
        <f>IF(AND($B$21='TPS-TVQ'!$B$11,$B$22='TPS-TVQ'!$B$16),IF(K50="",(I50+O50/$U$21),(I50*K50+(O50/$U$21))),IF(K50="",(I50+G50/$U$21),((I50*K50)+(G50*K50/$U$21))))</f>
        <v>0</v>
      </c>
    </row>
    <row r="51" spans="2:21" s="7" customFormat="1" ht="13.95" customHeight="1">
      <c r="B51" s="141" t="s">
        <v>8</v>
      </c>
      <c r="C51" s="141"/>
      <c r="D51" s="141"/>
      <c r="E51" s="141"/>
      <c r="F51" s="141"/>
      <c r="G51" s="54"/>
      <c r="H51" s="17" t="s">
        <v>96</v>
      </c>
      <c r="I51" s="119"/>
      <c r="J51" s="136" t="s">
        <v>97</v>
      </c>
      <c r="K51" s="55"/>
      <c r="L51" s="15" t="s">
        <v>1</v>
      </c>
      <c r="M51" s="32"/>
      <c r="N51" s="33">
        <f t="shared" si="6"/>
        <v>1</v>
      </c>
      <c r="O51" s="30">
        <f t="shared" si="8"/>
        <v>0</v>
      </c>
      <c r="P51" s="31">
        <f t="shared" si="7"/>
        <v>0</v>
      </c>
      <c r="Q51" s="29">
        <f t="shared" si="9"/>
        <v>0</v>
      </c>
      <c r="R51" s="31">
        <f t="shared" si="10"/>
        <v>0</v>
      </c>
      <c r="S51" s="101"/>
      <c r="T51" s="169">
        <f>IF(AND($B$21='TPS-TVQ'!$B$11,$B$22='TPS-TVQ'!$B$16),IF(K51="",(O51+I51*$T$21),(O51+(I51*K51*$T$21))),IF(K51="",(G51+I51*$T$21),((G51*K51)+(I51*K51*$T$21))))</f>
        <v>0</v>
      </c>
      <c r="U51" s="104">
        <f>IF(AND($B$21='TPS-TVQ'!$B$11,$B$22='TPS-TVQ'!$B$16),IF(K51="",(I51+O51/$U$21),(I51*K51+(O51/$U$21))),IF(K51="",(I51+G51/$U$21),((I51*K51)+(G51*K51/$U$21))))</f>
        <v>0</v>
      </c>
    </row>
    <row r="52" spans="2:21" s="7" customFormat="1" ht="13.95" customHeight="1">
      <c r="B52" s="15" t="s">
        <v>42</v>
      </c>
      <c r="C52" s="15"/>
      <c r="D52" s="15"/>
      <c r="E52" s="141"/>
      <c r="F52" s="141"/>
      <c r="G52" s="54"/>
      <c r="H52" s="17" t="s">
        <v>96</v>
      </c>
      <c r="I52" s="119"/>
      <c r="J52" s="136" t="s">
        <v>97</v>
      </c>
      <c r="K52" s="55"/>
      <c r="L52" s="15" t="s">
        <v>1</v>
      </c>
      <c r="M52" s="32"/>
      <c r="N52" s="33">
        <f t="shared" si="6"/>
        <v>1</v>
      </c>
      <c r="O52" s="30">
        <f t="shared" si="8"/>
        <v>0</v>
      </c>
      <c r="P52" s="31">
        <f t="shared" si="7"/>
        <v>0</v>
      </c>
      <c r="Q52" s="29">
        <f t="shared" si="9"/>
        <v>0</v>
      </c>
      <c r="R52" s="31">
        <f t="shared" si="10"/>
        <v>0</v>
      </c>
      <c r="S52" s="101"/>
      <c r="T52" s="169">
        <f>IF(AND($B$21='TPS-TVQ'!$B$11,$B$22='TPS-TVQ'!$B$16),IF(K52="",(O52+I52*$T$21),(O52+(I52*K52*$T$21))),IF(K52="",(G52+I52*$T$21),((G52*K52)+(I52*K52*$T$21))))</f>
        <v>0</v>
      </c>
      <c r="U52" s="104">
        <f>IF(AND($B$21='TPS-TVQ'!$B$11,$B$22='TPS-TVQ'!$B$16),IF(K52="",(I52+O52/$U$21),(I52*K52+(O52/$U$21))),IF(K52="",(I52+G52/$U$21),((I52*K52)+(G52*K52/$U$21))))</f>
        <v>0</v>
      </c>
    </row>
    <row r="53" spans="2:21" s="7" customFormat="1" ht="13.95" customHeight="1">
      <c r="B53" s="141" t="s">
        <v>14</v>
      </c>
      <c r="C53" s="141"/>
      <c r="D53" s="141"/>
      <c r="E53" s="141"/>
      <c r="F53" s="141"/>
      <c r="G53" s="54"/>
      <c r="H53" s="17" t="s">
        <v>96</v>
      </c>
      <c r="I53" s="119"/>
      <c r="J53" s="136" t="s">
        <v>97</v>
      </c>
      <c r="K53" s="55"/>
      <c r="L53" s="15" t="s">
        <v>1</v>
      </c>
      <c r="M53" s="32"/>
      <c r="N53" s="33">
        <f t="shared" si="6"/>
        <v>1</v>
      </c>
      <c r="O53" s="30">
        <f>G53*N53</f>
        <v>0</v>
      </c>
      <c r="P53" s="31"/>
      <c r="Q53" s="29"/>
      <c r="R53" s="31"/>
      <c r="S53" s="101" t="s">
        <v>117</v>
      </c>
      <c r="T53" s="169">
        <f>IF(AND($B$21='TPS-TVQ'!$B$11,$B$22='TPS-TVQ'!$B$16),IF(K53="",(O53+I53*$T$21),(O53+(I53*K53*$T$21))),IF(K53="",(G53+I53*$T$21),((G53*K53)+(I53*K53*$T$21))))</f>
        <v>0</v>
      </c>
      <c r="U53" s="104">
        <f>IF(AND($B$21='TPS-TVQ'!$B$11,$B$22='TPS-TVQ'!$B$16),IF(K53="",(I53+O53/$U$21),(I53*K53+(O53/$U$21))),IF(K53="",(I53+G53/$U$21),((I53*K53)+(G53*K53/$U$21))))</f>
        <v>0</v>
      </c>
    </row>
    <row r="54" spans="2:21" s="7" customFormat="1" ht="13.95" customHeight="1">
      <c r="B54" s="141" t="s">
        <v>43</v>
      </c>
      <c r="C54" s="141"/>
      <c r="D54" s="141"/>
      <c r="E54" s="141"/>
      <c r="F54" s="141"/>
      <c r="G54" s="54"/>
      <c r="H54" s="17" t="s">
        <v>96</v>
      </c>
      <c r="I54" s="119"/>
      <c r="J54" s="136" t="s">
        <v>97</v>
      </c>
      <c r="K54" s="55"/>
      <c r="L54" s="15" t="s">
        <v>1</v>
      </c>
      <c r="M54" s="32"/>
      <c r="N54" s="33">
        <f t="shared" si="6"/>
        <v>1</v>
      </c>
      <c r="O54" s="30">
        <f>G54/1.14975*N54</f>
        <v>0</v>
      </c>
      <c r="P54" s="31">
        <f>O54*$P$25</f>
        <v>0</v>
      </c>
      <c r="Q54" s="29">
        <f>O54*$Q$25</f>
        <v>0</v>
      </c>
      <c r="R54" s="31">
        <f t="shared" si="10"/>
        <v>0</v>
      </c>
      <c r="S54" s="101"/>
      <c r="T54" s="169">
        <f>IF(AND($B$21='TPS-TVQ'!$B$11,$B$22='TPS-TVQ'!$B$16),IF(K54="",(O54+I54*$T$21),(O54+(I54*K54*$T$21))),IF(K54="",(G54+I54*$T$21),((G54*K54)+(I54*K54*$T$21))))</f>
        <v>0</v>
      </c>
      <c r="U54" s="104">
        <f>IF(AND($B$21='TPS-TVQ'!$B$11,$B$22='TPS-TVQ'!$B$16),IF(K54="",(I54+O54/$U$21),(I54*K54+(O54/$U$21))),IF(K54="",(I54+G54/$U$21),((I54*K54)+(G54*K54/$U$21))))</f>
        <v>0</v>
      </c>
    </row>
    <row r="55" spans="2:21" s="7" customFormat="1" ht="13.95" customHeight="1">
      <c r="B55" s="144" t="s">
        <v>177</v>
      </c>
      <c r="C55" s="145"/>
      <c r="D55" s="145"/>
      <c r="E55" s="141"/>
      <c r="F55" s="141"/>
      <c r="G55" s="54"/>
      <c r="H55" s="146"/>
      <c r="I55" s="147"/>
      <c r="J55" s="146"/>
      <c r="K55" s="146"/>
      <c r="L55" s="146"/>
      <c r="M55" s="32"/>
      <c r="N55" s="33"/>
      <c r="O55" s="30"/>
      <c r="P55" s="31"/>
      <c r="Q55" s="29"/>
      <c r="R55" s="31"/>
      <c r="S55" s="97"/>
      <c r="T55" s="169">
        <f>IF(AND($B$21='TPS-TVQ'!$B$11,$B$22='TPS-TVQ'!$B$16),IF(K55="",(O55+I55*$T$21),(O55+(I55*K55*$T$21))),IF(K55="",(G55+I55*$T$21),((G55*K55)+(I55*K55*$T$21))))</f>
        <v>0</v>
      </c>
      <c r="U55" s="104">
        <f>IF(AND($B$21='TPS-TVQ'!$B$11,$B$22='TPS-TVQ'!$B$16),IF(K55="",(I55+O55/$U$21),(I55*K55+(O55/$U$21))),IF(K55="",(I55+G55/$U$21),((I55*K55)+(G55*K55/$U$21))))</f>
        <v>0</v>
      </c>
    </row>
    <row r="56" spans="2:21" s="7" customFormat="1" ht="13.95" customHeight="1">
      <c r="B56" s="141" t="s">
        <v>12</v>
      </c>
      <c r="C56" s="141"/>
      <c r="D56" s="141"/>
      <c r="E56" s="141"/>
      <c r="F56" s="141"/>
      <c r="G56" s="54"/>
      <c r="H56" s="17" t="s">
        <v>96</v>
      </c>
      <c r="I56" s="119"/>
      <c r="J56" s="136" t="s">
        <v>97</v>
      </c>
      <c r="K56" s="55"/>
      <c r="L56" s="15" t="s">
        <v>1</v>
      </c>
      <c r="M56" s="32"/>
      <c r="N56" s="33">
        <f t="shared" ref="N56:N64" si="11">IF(K56&lt;=0,100%,K56)</f>
        <v>1</v>
      </c>
      <c r="O56" s="30">
        <f t="shared" ref="O56:O64" si="12">G56/1.14975*N56</f>
        <v>0</v>
      </c>
      <c r="P56" s="31">
        <f t="shared" ref="P56:P64" si="13">O56*$P$25</f>
        <v>0</v>
      </c>
      <c r="Q56" s="29">
        <f t="shared" ref="Q56:Q64" si="14">O56*$Q$25</f>
        <v>0</v>
      </c>
      <c r="R56" s="31">
        <f t="shared" si="10"/>
        <v>0</v>
      </c>
      <c r="S56" s="101"/>
      <c r="T56" s="169">
        <f>IF(AND($B$21='TPS-TVQ'!$B$11,$B$22='TPS-TVQ'!$B$16),IF(K56="",(O56+I56*$T$21),(O56+(I56*K56*$T$21))),IF(K56="",(G56+I56*$T$21),((G56*K56)+(I56*K56*$T$21))))</f>
        <v>0</v>
      </c>
      <c r="U56" s="104">
        <f>IF(AND($B$21='TPS-TVQ'!$B$11,$B$22='TPS-TVQ'!$B$16),IF(K56="",(I56+O56/$U$21),(I56*K56+(O56/$U$21))),IF(K56="",(I56+G56/$U$21),((I56*K56)+(G56*K56/$U$21))))</f>
        <v>0</v>
      </c>
    </row>
    <row r="57" spans="2:21" s="7" customFormat="1" ht="13.95" customHeight="1">
      <c r="B57" s="141" t="s">
        <v>15</v>
      </c>
      <c r="C57" s="141"/>
      <c r="D57" s="141"/>
      <c r="E57" s="141"/>
      <c r="F57" s="141"/>
      <c r="G57" s="54"/>
      <c r="H57" s="17" t="s">
        <v>96</v>
      </c>
      <c r="I57" s="119"/>
      <c r="J57" s="136" t="s">
        <v>97</v>
      </c>
      <c r="K57" s="55"/>
      <c r="L57" s="15" t="s">
        <v>1</v>
      </c>
      <c r="M57" s="32"/>
      <c r="N57" s="33">
        <f t="shared" si="11"/>
        <v>1</v>
      </c>
      <c r="O57" s="30">
        <f t="shared" si="12"/>
        <v>0</v>
      </c>
      <c r="P57" s="31">
        <f t="shared" si="13"/>
        <v>0</v>
      </c>
      <c r="Q57" s="29">
        <f t="shared" si="14"/>
        <v>0</v>
      </c>
      <c r="R57" s="31">
        <f t="shared" si="10"/>
        <v>0</v>
      </c>
      <c r="S57" s="101"/>
      <c r="T57" s="169">
        <f>IF(AND($B$21='TPS-TVQ'!$B$11,$B$22='TPS-TVQ'!$B$16),IF(K57="",(O57+I57*$T$21),(O57+(I57*K57*$T$21))),IF(K57="",(G57+I57*$T$21),((G57*K57)+(I57*K57*$T$21))))</f>
        <v>0</v>
      </c>
      <c r="U57" s="104">
        <f>IF(AND($B$21='TPS-TVQ'!$B$11,$B$22='TPS-TVQ'!$B$16),IF(K57="",(I57+O57/$U$21),(I57*K57+(O57/$U$21))),IF(K57="",(I57+G57/$U$21),((I57*K57)+(G57*K57/$U$21))))</f>
        <v>0</v>
      </c>
    </row>
    <row r="58" spans="2:21" ht="13.95" customHeight="1">
      <c r="B58" s="15" t="s">
        <v>84</v>
      </c>
      <c r="C58" s="15"/>
      <c r="D58" s="15"/>
      <c r="E58" s="141"/>
      <c r="F58" s="141"/>
      <c r="G58" s="54"/>
      <c r="H58" s="17" t="s">
        <v>96</v>
      </c>
      <c r="I58" s="119"/>
      <c r="J58" s="136" t="s">
        <v>97</v>
      </c>
      <c r="K58" s="55"/>
      <c r="L58" s="15" t="s">
        <v>1</v>
      </c>
      <c r="M58" s="32"/>
      <c r="N58" s="33">
        <f t="shared" si="11"/>
        <v>1</v>
      </c>
      <c r="O58" s="30">
        <f t="shared" si="12"/>
        <v>0</v>
      </c>
      <c r="P58" s="31">
        <f t="shared" si="13"/>
        <v>0</v>
      </c>
      <c r="Q58" s="29">
        <f t="shared" si="14"/>
        <v>0</v>
      </c>
      <c r="R58" s="31">
        <f t="shared" si="10"/>
        <v>0</v>
      </c>
      <c r="S58" s="101"/>
      <c r="T58" s="169">
        <f>IF(AND($B$21='TPS-TVQ'!$B$11,$B$22='TPS-TVQ'!$B$16),IF(K58="",(O58+I58*$T$21),(O58+(I58*K58*$T$21))),IF(K58="",(G58+I58*$T$21),((G58*K58)+(I58*K58*$T$21))))</f>
        <v>0</v>
      </c>
      <c r="U58" s="104">
        <f>IF(AND($B$21='TPS-TVQ'!$B$11,$B$22='TPS-TVQ'!$B$16),IF(K58="",(I58+O58/$U$21),(I58*K58+(O58/$U$21))),IF(K58="",(I58+G58/$U$21),((I58*K58)+(G58*K58/$U$21))))</f>
        <v>0</v>
      </c>
    </row>
    <row r="59" spans="2:21" ht="13.95" customHeight="1">
      <c r="B59" s="141" t="s">
        <v>41</v>
      </c>
      <c r="C59" s="141"/>
      <c r="D59" s="141"/>
      <c r="E59" s="141"/>
      <c r="F59" s="141"/>
      <c r="G59" s="54"/>
      <c r="H59" s="17" t="s">
        <v>96</v>
      </c>
      <c r="I59" s="119"/>
      <c r="J59" s="136" t="s">
        <v>97</v>
      </c>
      <c r="K59" s="55"/>
      <c r="L59" s="15" t="s">
        <v>1</v>
      </c>
      <c r="M59" s="32"/>
      <c r="N59" s="33">
        <f t="shared" si="11"/>
        <v>1</v>
      </c>
      <c r="O59" s="30">
        <f t="shared" si="12"/>
        <v>0</v>
      </c>
      <c r="P59" s="31">
        <f t="shared" si="13"/>
        <v>0</v>
      </c>
      <c r="Q59" s="29">
        <f t="shared" si="14"/>
        <v>0</v>
      </c>
      <c r="R59" s="31">
        <f t="shared" si="10"/>
        <v>0</v>
      </c>
      <c r="S59" s="101"/>
      <c r="T59" s="169">
        <f>IF(AND($B$21='TPS-TVQ'!$B$11,$B$22='TPS-TVQ'!$B$16),IF(K59="",(O59+I59*$T$21),(O59+(I59*K59*$T$21))),IF(K59="",(G59+I59*$T$21),((G59*K59)+(I59*K59*$T$21))))</f>
        <v>0</v>
      </c>
      <c r="U59" s="104">
        <f>IF(AND($B$21='TPS-TVQ'!$B$11,$B$22='TPS-TVQ'!$B$16),IF(K59="",(I59+O59/$U$21),(I59*K59+(O59/$U$21))),IF(K59="",(I59+G59/$U$21),((I59*K59)+(G59*K59/$U$21))))</f>
        <v>0</v>
      </c>
    </row>
    <row r="60" spans="2:21" s="15" customFormat="1" ht="13.95" customHeight="1">
      <c r="B60" s="16" t="s">
        <v>112</v>
      </c>
      <c r="C60" s="62"/>
      <c r="D60" s="62"/>
      <c r="E60" s="141"/>
      <c r="F60" s="141"/>
      <c r="G60" s="54"/>
      <c r="H60" s="17" t="s">
        <v>96</v>
      </c>
      <c r="I60" s="119"/>
      <c r="J60" s="136" t="s">
        <v>97</v>
      </c>
      <c r="K60" s="55"/>
      <c r="L60" s="15" t="s">
        <v>1</v>
      </c>
      <c r="M60" s="32"/>
      <c r="N60" s="33">
        <f t="shared" si="11"/>
        <v>1</v>
      </c>
      <c r="O60" s="30">
        <f t="shared" si="12"/>
        <v>0</v>
      </c>
      <c r="P60" s="31">
        <f t="shared" si="13"/>
        <v>0</v>
      </c>
      <c r="Q60" s="29">
        <f t="shared" si="14"/>
        <v>0</v>
      </c>
      <c r="R60" s="31">
        <f t="shared" si="10"/>
        <v>0</v>
      </c>
      <c r="S60" s="101"/>
      <c r="T60" s="169">
        <f>IF(AND($B$21='TPS-TVQ'!$B$11,$B$22='TPS-TVQ'!$B$16),IF(K60="",(O60+I60*$T$21),(O60+(I60*K60*$T$21))),IF(K60="",(G60+I60*$T$21),((G60*K60)+(I60*K60*$T$21))))</f>
        <v>0</v>
      </c>
      <c r="U60" s="104">
        <f>IF(AND($B$21='TPS-TVQ'!$B$11,$B$22='TPS-TVQ'!$B$16),IF(K60="",(I60+O60/$U$21),(I60*K60+(O60/$U$21))),IF(K60="",(I60+G60/$U$21),((I60*K60)+(G60*K60/$U$21))))</f>
        <v>0</v>
      </c>
    </row>
    <row r="61" spans="2:21" ht="13.95" customHeight="1">
      <c r="B61" s="15" t="s">
        <v>16</v>
      </c>
      <c r="C61" s="15"/>
      <c r="D61" s="15"/>
      <c r="E61" s="141"/>
      <c r="F61" s="141"/>
      <c r="G61" s="54"/>
      <c r="H61" s="17" t="s">
        <v>96</v>
      </c>
      <c r="I61" s="119"/>
      <c r="J61" s="136" t="s">
        <v>97</v>
      </c>
      <c r="K61" s="55"/>
      <c r="L61" s="15" t="s">
        <v>1</v>
      </c>
      <c r="M61" s="32"/>
      <c r="N61" s="33">
        <f t="shared" si="11"/>
        <v>1</v>
      </c>
      <c r="O61" s="30">
        <f t="shared" si="12"/>
        <v>0</v>
      </c>
      <c r="P61" s="31">
        <f t="shared" si="13"/>
        <v>0</v>
      </c>
      <c r="Q61" s="29">
        <f t="shared" si="14"/>
        <v>0</v>
      </c>
      <c r="R61" s="31">
        <f t="shared" si="10"/>
        <v>0</v>
      </c>
      <c r="S61" s="101"/>
      <c r="T61" s="169">
        <f>IF(AND($B$21='TPS-TVQ'!$B$11,$B$22='TPS-TVQ'!$B$16),IF(K61="",(O61+I61*$T$21),(O61+(I61*K61*$T$21))),IF(K61="",(G61+I61*$T$21),((G61*K61)+(I61*K61*$T$21))))</f>
        <v>0</v>
      </c>
      <c r="U61" s="104">
        <f>IF(AND($B$21='TPS-TVQ'!$B$11,$B$22='TPS-TVQ'!$B$16),IF(K61="",(I61+O61/$U$21),(I61*K61+(O61/$U$21))),IF(K61="",(I61+G61/$U$21),((I61*K61)+(G61*K61/$U$21))))</f>
        <v>0</v>
      </c>
    </row>
    <row r="62" spans="2:21" ht="13.95" customHeight="1">
      <c r="B62" s="54"/>
      <c r="C62" s="51"/>
      <c r="D62" s="51"/>
      <c r="E62" s="141"/>
      <c r="F62" s="141"/>
      <c r="G62" s="54"/>
      <c r="H62" s="17" t="s">
        <v>96</v>
      </c>
      <c r="I62" s="119"/>
      <c r="J62" s="136" t="s">
        <v>97</v>
      </c>
      <c r="K62" s="55"/>
      <c r="L62" s="15" t="s">
        <v>1</v>
      </c>
      <c r="M62" s="32"/>
      <c r="N62" s="33">
        <f t="shared" si="11"/>
        <v>1</v>
      </c>
      <c r="O62" s="30">
        <f t="shared" si="12"/>
        <v>0</v>
      </c>
      <c r="P62" s="31">
        <f t="shared" si="13"/>
        <v>0</v>
      </c>
      <c r="Q62" s="29">
        <f t="shared" si="14"/>
        <v>0</v>
      </c>
      <c r="R62" s="31">
        <f t="shared" si="10"/>
        <v>0</v>
      </c>
      <c r="S62" s="101"/>
      <c r="T62" s="169">
        <f>IF(AND($B$21='TPS-TVQ'!$B$11,$B$22='TPS-TVQ'!$B$16),IF(K62="",(O62+I62*$T$21),(O62+(I62*K62*$T$21))),IF(K62="",(G62+I62*$T$21),((G62*K62)+(I62*K62*$T$21))))</f>
        <v>0</v>
      </c>
      <c r="U62" s="104">
        <f>IF(AND($B$21='TPS-TVQ'!$B$11,$B$22='TPS-TVQ'!$B$16),IF(K62="",(I62+O62/$U$21),(I62*K62+(O62/$U$21))),IF(K62="",(I62+G62/$U$21),((I62*K62)+(G62*K62/$U$21))))</f>
        <v>0</v>
      </c>
    </row>
    <row r="63" spans="2:21" ht="13.95" customHeight="1">
      <c r="B63" s="56"/>
      <c r="C63" s="62"/>
      <c r="D63" s="62"/>
      <c r="E63" s="141"/>
      <c r="F63" s="141"/>
      <c r="G63" s="54"/>
      <c r="H63" s="17" t="s">
        <v>96</v>
      </c>
      <c r="I63" s="119"/>
      <c r="J63" s="136" t="s">
        <v>97</v>
      </c>
      <c r="K63" s="55"/>
      <c r="L63" s="15" t="s">
        <v>1</v>
      </c>
      <c r="M63" s="32"/>
      <c r="N63" s="33">
        <f t="shared" si="11"/>
        <v>1</v>
      </c>
      <c r="O63" s="30">
        <f t="shared" si="12"/>
        <v>0</v>
      </c>
      <c r="P63" s="31">
        <f t="shared" si="13"/>
        <v>0</v>
      </c>
      <c r="Q63" s="29">
        <f t="shared" si="14"/>
        <v>0</v>
      </c>
      <c r="R63" s="31">
        <f t="shared" si="10"/>
        <v>0</v>
      </c>
      <c r="S63" s="101"/>
      <c r="T63" s="169">
        <f>IF(AND($B$21='TPS-TVQ'!$B$11,$B$22='TPS-TVQ'!$B$16),IF(K63="",(O63+I63*$T$21),(O63+(I63*K63*$T$21))),IF(K63="",(G63+I63*$T$21),((G63*K63)+(I63*K63*$T$21))))</f>
        <v>0</v>
      </c>
      <c r="U63" s="104">
        <f>IF(AND($B$21='TPS-TVQ'!$B$11,$B$22='TPS-TVQ'!$B$16),IF(K63="",(I63+O63/$U$21),(I63*K63+(O63/$U$21))),IF(K63="",(I63+G63/$U$21),((I63*K63)+(G63*K63/$U$21))))</f>
        <v>0</v>
      </c>
    </row>
    <row r="64" spans="2:21" ht="13.95" customHeight="1">
      <c r="B64" s="56"/>
      <c r="C64" s="62"/>
      <c r="D64" s="62"/>
      <c r="E64" s="141"/>
      <c r="F64" s="141"/>
      <c r="G64" s="54"/>
      <c r="H64" s="17" t="s">
        <v>96</v>
      </c>
      <c r="I64" s="119"/>
      <c r="J64" s="136" t="s">
        <v>97</v>
      </c>
      <c r="K64" s="55"/>
      <c r="L64" s="15" t="s">
        <v>1</v>
      </c>
      <c r="M64" s="32"/>
      <c r="N64" s="33">
        <f t="shared" si="11"/>
        <v>1</v>
      </c>
      <c r="O64" s="30">
        <f t="shared" si="12"/>
        <v>0</v>
      </c>
      <c r="P64" s="31">
        <f t="shared" si="13"/>
        <v>0</v>
      </c>
      <c r="Q64" s="29">
        <f t="shared" si="14"/>
        <v>0</v>
      </c>
      <c r="R64" s="31">
        <f>(O64+P64+Q64)-G64*N64</f>
        <v>0</v>
      </c>
      <c r="S64" s="101"/>
      <c r="T64" s="169">
        <f>IF(AND($B$21='TPS-TVQ'!$B$11,$B$22='TPS-TVQ'!$B$16),IF(K64="",(O64+I64*$T$21),(O64+(I64*K64*$T$21))),IF(K64="",(G64+I64*$T$21),((G64*K64)+(I64*K64*$T$21))))</f>
        <v>0</v>
      </c>
      <c r="U64" s="104">
        <f>IF(AND($B$21='TPS-TVQ'!$B$11,$B$22='TPS-TVQ'!$B$16),IF(K64="",(I64+O64/$U$21),(I64*K64+(O64/$U$21))),IF(K64="",(I64+G64/$U$21),((I64*K64)+(G64*K64/$U$21))))</f>
        <v>0</v>
      </c>
    </row>
    <row r="65" spans="2:21" ht="13.95" customHeight="1">
      <c r="B65" s="15"/>
      <c r="C65" s="15"/>
      <c r="D65" s="15"/>
      <c r="E65" s="15"/>
      <c r="F65" s="15"/>
      <c r="G65" s="15"/>
      <c r="H65" s="51"/>
      <c r="I65" s="118"/>
      <c r="J65" s="51"/>
      <c r="K65" s="17"/>
      <c r="L65" s="122"/>
      <c r="M65" s="32"/>
      <c r="N65" s="33"/>
      <c r="O65" s="30"/>
      <c r="P65" s="31"/>
      <c r="Q65" s="29"/>
      <c r="R65" s="31"/>
      <c r="S65" s="101"/>
      <c r="T65" s="169"/>
      <c r="U65" s="104"/>
    </row>
    <row r="66" spans="2:21" ht="13.95" customHeight="1">
      <c r="B66" s="133" t="s">
        <v>17</v>
      </c>
      <c r="C66" s="133"/>
      <c r="D66" s="133"/>
      <c r="E66" s="148"/>
      <c r="F66" s="148"/>
      <c r="G66" s="134" t="s">
        <v>167</v>
      </c>
      <c r="H66" s="134"/>
      <c r="I66" s="135" t="s">
        <v>168</v>
      </c>
      <c r="J66" s="133"/>
      <c r="K66" s="148"/>
      <c r="L66" s="148"/>
      <c r="M66" s="32"/>
      <c r="N66" s="33"/>
      <c r="O66" s="30"/>
      <c r="P66" s="31"/>
      <c r="Q66" s="29"/>
      <c r="R66" s="31"/>
      <c r="S66" s="97"/>
      <c r="T66" s="169"/>
      <c r="U66" s="104"/>
    </row>
    <row r="67" spans="2:21" ht="13.95" customHeight="1" thickBot="1">
      <c r="B67" s="139" t="s">
        <v>166</v>
      </c>
      <c r="C67" s="139"/>
      <c r="D67" s="139"/>
      <c r="E67" s="15"/>
      <c r="F67" s="15"/>
      <c r="G67" s="15"/>
      <c r="H67" s="15"/>
      <c r="I67" s="118"/>
      <c r="J67" s="51"/>
      <c r="K67" s="15"/>
      <c r="L67" s="51"/>
      <c r="M67" s="32"/>
      <c r="N67" s="33"/>
      <c r="O67" s="30"/>
      <c r="P67" s="31"/>
      <c r="Q67" s="29"/>
      <c r="R67" s="31"/>
      <c r="S67" s="97"/>
      <c r="T67" s="169"/>
      <c r="U67" s="104"/>
    </row>
    <row r="68" spans="2:21" ht="13.95" customHeight="1" thickBot="1">
      <c r="B68" s="15" t="s">
        <v>18</v>
      </c>
      <c r="C68" s="15"/>
      <c r="D68" s="15"/>
      <c r="E68" s="57"/>
      <c r="F68" s="149" t="s">
        <v>1</v>
      </c>
      <c r="G68" s="150"/>
      <c r="H68" s="51"/>
      <c r="I68" s="118"/>
      <c r="J68" s="51"/>
      <c r="K68" s="122"/>
      <c r="L68" s="51"/>
      <c r="M68" s="32"/>
      <c r="N68" s="33"/>
      <c r="O68" s="30"/>
      <c r="P68" s="31"/>
      <c r="Q68" s="29"/>
      <c r="R68" s="31"/>
      <c r="S68" s="97"/>
      <c r="T68" s="169"/>
      <c r="U68" s="104"/>
    </row>
    <row r="69" spans="2:21" ht="13.95" customHeight="1">
      <c r="B69" s="15" t="s">
        <v>19</v>
      </c>
      <c r="C69" s="15"/>
      <c r="D69" s="15"/>
      <c r="E69" s="122"/>
      <c r="F69" s="149"/>
      <c r="G69" s="150"/>
      <c r="H69" s="15"/>
      <c r="I69" s="118"/>
      <c r="J69" s="51"/>
      <c r="K69" s="122"/>
      <c r="L69" s="51"/>
      <c r="M69" s="24"/>
      <c r="N69" s="33"/>
      <c r="O69" s="30"/>
      <c r="P69" s="31"/>
      <c r="Q69" s="29"/>
      <c r="R69" s="31"/>
      <c r="S69" s="97"/>
      <c r="T69" s="169"/>
      <c r="U69" s="104"/>
    </row>
    <row r="70" spans="2:21" ht="13.95" customHeight="1">
      <c r="B70" s="143" t="s">
        <v>63</v>
      </c>
      <c r="C70" s="62"/>
      <c r="D70" s="62"/>
      <c r="E70" s="59"/>
      <c r="F70" s="58"/>
      <c r="G70" s="60"/>
      <c r="H70" s="15"/>
      <c r="I70" s="118"/>
      <c r="J70" s="51"/>
      <c r="K70" s="122"/>
      <c r="L70" s="51"/>
      <c r="M70" s="24"/>
      <c r="N70" s="33"/>
      <c r="O70" s="30"/>
      <c r="P70" s="31"/>
      <c r="Q70" s="29"/>
      <c r="R70" s="31"/>
      <c r="S70" s="97"/>
      <c r="T70" s="169"/>
      <c r="U70" s="104"/>
    </row>
    <row r="71" spans="2:21" ht="13.95" customHeight="1">
      <c r="B71" s="17"/>
      <c r="C71" s="17"/>
      <c r="D71" s="17"/>
      <c r="E71" s="151"/>
      <c r="F71" s="149"/>
      <c r="G71" s="150"/>
      <c r="H71" s="15"/>
      <c r="I71" s="118"/>
      <c r="J71" s="51"/>
      <c r="K71" s="122"/>
      <c r="L71" s="51"/>
      <c r="M71" s="24"/>
      <c r="N71" s="33"/>
      <c r="O71" s="30"/>
      <c r="P71" s="31"/>
      <c r="Q71" s="29"/>
      <c r="R71" s="31"/>
      <c r="S71" s="97"/>
      <c r="T71" s="169"/>
      <c r="U71" s="104"/>
    </row>
    <row r="72" spans="2:21">
      <c r="B72" s="152" t="s">
        <v>64</v>
      </c>
      <c r="C72" s="152"/>
      <c r="D72" s="152"/>
      <c r="E72" s="15"/>
      <c r="F72" s="15"/>
      <c r="G72" s="15"/>
      <c r="H72" s="15"/>
      <c r="I72" s="118"/>
      <c r="J72" s="51"/>
      <c r="K72" s="122"/>
      <c r="L72" s="51"/>
      <c r="M72" s="24"/>
      <c r="N72" s="33"/>
      <c r="O72" s="30"/>
      <c r="P72" s="31"/>
      <c r="Q72" s="29"/>
      <c r="R72" s="31"/>
      <c r="S72" s="97"/>
      <c r="T72" s="169"/>
      <c r="U72" s="104"/>
    </row>
    <row r="73" spans="2:21">
      <c r="B73" s="143" t="s">
        <v>65</v>
      </c>
      <c r="C73" s="143"/>
      <c r="D73" s="143"/>
      <c r="E73" s="143"/>
      <c r="F73" s="143"/>
      <c r="G73" s="54"/>
      <c r="H73" s="17" t="s">
        <v>96</v>
      </c>
      <c r="I73" s="119"/>
      <c r="J73" s="136" t="s">
        <v>97</v>
      </c>
      <c r="K73" s="51"/>
      <c r="L73" s="15"/>
      <c r="M73" s="24"/>
      <c r="N73" s="33"/>
      <c r="O73" s="30"/>
      <c r="P73" s="31"/>
      <c r="Q73" s="29"/>
      <c r="R73" s="31"/>
      <c r="S73" s="97"/>
      <c r="T73" s="169">
        <f>IF(AND($B$21='TPS-TVQ'!$B$11,$B$22='TPS-TVQ'!$B$16),O73+I73*$T$21,G73+I73*$T$21)</f>
        <v>0</v>
      </c>
      <c r="U73" s="104">
        <f>IF(AND($B$21='TPS-TVQ'!$B$11,$B$22='TPS-TVQ'!$B$16),I73+O73/$U$21,I73+G73/$U$21)</f>
        <v>0</v>
      </c>
    </row>
    <row r="74" spans="2:21" ht="13.95" customHeight="1">
      <c r="B74" s="141" t="s">
        <v>57</v>
      </c>
      <c r="C74" s="143"/>
      <c r="D74" s="143"/>
      <c r="E74" s="143"/>
      <c r="F74" s="143"/>
      <c r="G74" s="18"/>
      <c r="H74" s="17" t="s">
        <v>120</v>
      </c>
      <c r="I74" s="118"/>
      <c r="J74" s="51"/>
      <c r="K74" s="51"/>
      <c r="L74" s="15"/>
      <c r="M74" s="24"/>
      <c r="N74" s="33"/>
      <c r="O74" s="30"/>
      <c r="P74" s="31"/>
      <c r="Q74" s="29"/>
      <c r="R74" s="31"/>
      <c r="S74" s="97"/>
      <c r="T74" s="169">
        <f>IF(AND($B$21='TPS-TVQ'!$B$11,$B$22='TPS-TVQ'!$B$16),O74+I74*$T$21,G74+I74*$T$21)</f>
        <v>0</v>
      </c>
      <c r="U74" s="104">
        <f>IF(AND($B$21='TPS-TVQ'!$B$11,$B$22='TPS-TVQ'!$B$16),I74+O74/$U$21,I74+G74/$U$21)</f>
        <v>0</v>
      </c>
    </row>
    <row r="75" spans="2:21" ht="13.95" customHeight="1">
      <c r="B75" s="141" t="s">
        <v>72</v>
      </c>
      <c r="C75" s="143"/>
      <c r="D75" s="143"/>
      <c r="E75" s="143"/>
      <c r="F75" s="143"/>
      <c r="G75" s="54"/>
      <c r="H75" s="17" t="s">
        <v>96</v>
      </c>
      <c r="I75" s="119"/>
      <c r="J75" s="136" t="s">
        <v>97</v>
      </c>
      <c r="K75" s="51"/>
      <c r="L75" s="15"/>
      <c r="M75" s="24"/>
      <c r="N75" s="33">
        <f>$E$68</f>
        <v>0</v>
      </c>
      <c r="O75" s="30">
        <f>G75/1.14975</f>
        <v>0</v>
      </c>
      <c r="P75" s="31">
        <f>O75*$P$25*N75</f>
        <v>0</v>
      </c>
      <c r="Q75" s="29">
        <f>O75*$Q$25*N75</f>
        <v>0</v>
      </c>
      <c r="R75" s="31" t="e">
        <f>(O75+((P75+Q75)/$E$68))-G75</f>
        <v>#DIV/0!</v>
      </c>
      <c r="S75" s="97"/>
      <c r="T75" s="169">
        <f>IF(AND($B$21='TPS-TVQ'!$B$11,$B$22='TPS-TVQ'!$B$16),O75+I75*$T$21,G75+I75*$T$21)</f>
        <v>0</v>
      </c>
      <c r="U75" s="104">
        <f>IF(AND($B$21='TPS-TVQ'!$B$11,$B$22='TPS-TVQ'!$B$16),I75+O75/$U$21,I75+G75/$U$21)</f>
        <v>0</v>
      </c>
    </row>
    <row r="76" spans="2:21" ht="13.95" customHeight="1">
      <c r="B76" s="153"/>
      <c r="C76" s="153"/>
      <c r="D76" s="153"/>
      <c r="E76" s="15"/>
      <c r="F76" s="15"/>
      <c r="G76" s="15"/>
      <c r="H76" s="122"/>
      <c r="I76" s="118"/>
      <c r="J76" s="51"/>
      <c r="K76" s="51"/>
      <c r="L76" s="15"/>
      <c r="M76" s="24"/>
      <c r="N76" s="33"/>
      <c r="O76" s="30"/>
      <c r="P76" s="31"/>
      <c r="Q76" s="29"/>
      <c r="R76" s="31"/>
      <c r="S76" s="97"/>
      <c r="T76" s="169"/>
      <c r="U76" s="104"/>
    </row>
    <row r="77" spans="2:21" ht="13.95" customHeight="1">
      <c r="B77" s="152" t="s">
        <v>66</v>
      </c>
      <c r="C77" s="152"/>
      <c r="D77" s="152"/>
      <c r="E77" s="15"/>
      <c r="F77" s="15"/>
      <c r="G77" s="15"/>
      <c r="H77" s="122"/>
      <c r="I77" s="118"/>
      <c r="J77" s="51"/>
      <c r="K77" s="51"/>
      <c r="L77" s="15"/>
      <c r="M77" s="24"/>
      <c r="N77" s="33"/>
      <c r="O77" s="30"/>
      <c r="P77" s="31"/>
      <c r="Q77" s="29"/>
      <c r="R77" s="31"/>
      <c r="S77" s="97"/>
      <c r="T77" s="169"/>
      <c r="U77" s="104"/>
    </row>
    <row r="78" spans="2:21" ht="13.95" customHeight="1">
      <c r="B78" s="143" t="s">
        <v>67</v>
      </c>
      <c r="C78" s="62"/>
      <c r="D78" s="62"/>
      <c r="E78" s="15"/>
      <c r="F78" s="15"/>
      <c r="G78" s="54"/>
      <c r="H78" s="17" t="s">
        <v>96</v>
      </c>
      <c r="I78" s="119"/>
      <c r="J78" s="136" t="s">
        <v>97</v>
      </c>
      <c r="K78" s="51"/>
      <c r="L78" s="15"/>
      <c r="M78" s="24"/>
      <c r="N78" s="33"/>
      <c r="O78" s="30">
        <f>G78</f>
        <v>0</v>
      </c>
      <c r="P78" s="31"/>
      <c r="Q78" s="34" t="s">
        <v>118</v>
      </c>
      <c r="R78" s="31"/>
      <c r="S78" s="97"/>
      <c r="T78" s="169">
        <f>IF(AND($B$21='TPS-TVQ'!$B$11,$B$22='TPS-TVQ'!$B$16),O78+I78*$T$21,G78+I78*$T$21)</f>
        <v>0</v>
      </c>
      <c r="U78" s="104">
        <f>IF(AND($B$21='TPS-TVQ'!$B$11,$B$22='TPS-TVQ'!$B$16),I78+O78/$U$21,I78+G78/$U$21)</f>
        <v>0</v>
      </c>
    </row>
    <row r="79" spans="2:21" ht="13.95" customHeight="1">
      <c r="B79" s="15" t="s">
        <v>68</v>
      </c>
      <c r="C79" s="15"/>
      <c r="D79" s="15"/>
      <c r="E79" s="143"/>
      <c r="F79" s="143"/>
      <c r="G79" s="54"/>
      <c r="H79" s="17" t="s">
        <v>96</v>
      </c>
      <c r="I79" s="119"/>
      <c r="J79" s="136" t="s">
        <v>97</v>
      </c>
      <c r="K79" s="51"/>
      <c r="L79" s="15"/>
      <c r="M79" s="24"/>
      <c r="N79" s="33"/>
      <c r="O79" s="30">
        <f>G79</f>
        <v>0</v>
      </c>
      <c r="P79" s="31"/>
      <c r="Q79" s="34" t="s">
        <v>118</v>
      </c>
      <c r="R79" s="31"/>
      <c r="T79" s="169">
        <f>IF(AND($B$21='TPS-TVQ'!$B$11,$B$22='TPS-TVQ'!$B$16),O79+I79*$T$21,G79+I79*$T$21)</f>
        <v>0</v>
      </c>
      <c r="U79" s="104">
        <f>IF(AND($B$21='TPS-TVQ'!$B$11,$B$22='TPS-TVQ'!$B$16),I79+O79/$U$21,I79+G79/$U$21)</f>
        <v>0</v>
      </c>
    </row>
    <row r="80" spans="2:21" ht="13.95" customHeight="1">
      <c r="B80" s="141" t="s">
        <v>23</v>
      </c>
      <c r="C80" s="143"/>
      <c r="D80" s="143"/>
      <c r="E80" s="143"/>
      <c r="F80" s="143"/>
      <c r="G80" s="54"/>
      <c r="H80" s="17" t="s">
        <v>96</v>
      </c>
      <c r="I80" s="119"/>
      <c r="J80" s="136" t="s">
        <v>97</v>
      </c>
      <c r="K80" s="51"/>
      <c r="L80" s="15"/>
      <c r="M80" s="24"/>
      <c r="N80" s="33">
        <f>$E$68</f>
        <v>0</v>
      </c>
      <c r="O80" s="30">
        <f>G80*N80</f>
        <v>0</v>
      </c>
      <c r="P80" s="31"/>
      <c r="Q80" s="29"/>
      <c r="R80" s="31"/>
      <c r="S80" s="101" t="s">
        <v>117</v>
      </c>
      <c r="T80" s="169">
        <f>IF(AND($B$21='TPS-TVQ'!$B$11,$B$22='TPS-TVQ'!$B$16),O80+I80*$T$21,G80+I80*$T$21)</f>
        <v>0</v>
      </c>
      <c r="U80" s="104">
        <f>IF(AND($B$21='TPS-TVQ'!$B$11,$B$22='TPS-TVQ'!$B$16),I80+O80/$U$21,I80+G80/$U$21)</f>
        <v>0</v>
      </c>
    </row>
    <row r="81" spans="2:21" ht="13.95" customHeight="1">
      <c r="B81" s="153"/>
      <c r="C81" s="153"/>
      <c r="D81" s="153"/>
      <c r="E81" s="122"/>
      <c r="F81" s="154"/>
      <c r="G81" s="15"/>
      <c r="H81" s="122"/>
      <c r="I81" s="118"/>
      <c r="J81" s="51"/>
      <c r="K81" s="51"/>
      <c r="L81" s="15"/>
      <c r="M81" s="24"/>
      <c r="N81" s="33"/>
      <c r="O81" s="30"/>
      <c r="P81" s="31"/>
      <c r="Q81" s="29"/>
      <c r="R81" s="31"/>
      <c r="S81" s="97"/>
      <c r="T81" s="169"/>
      <c r="U81" s="104"/>
    </row>
    <row r="82" spans="2:21" ht="13.95" customHeight="1">
      <c r="B82" s="152" t="s">
        <v>71</v>
      </c>
      <c r="C82" s="152"/>
      <c r="D82" s="152"/>
      <c r="E82" s="122"/>
      <c r="F82" s="154"/>
      <c r="G82" s="15"/>
      <c r="H82" s="122"/>
      <c r="I82" s="118"/>
      <c r="J82" s="51"/>
      <c r="K82" s="51"/>
      <c r="L82" s="15"/>
      <c r="M82" s="24"/>
      <c r="N82" s="33"/>
      <c r="O82" s="30"/>
      <c r="P82" s="31"/>
      <c r="Q82" s="29"/>
      <c r="R82" s="31"/>
      <c r="S82" s="97"/>
      <c r="T82" s="169"/>
      <c r="U82" s="104"/>
    </row>
    <row r="83" spans="2:21" ht="13.95" customHeight="1">
      <c r="B83" s="143" t="s">
        <v>20</v>
      </c>
      <c r="C83" s="143"/>
      <c r="D83" s="143"/>
      <c r="E83" s="143"/>
      <c r="F83" s="143"/>
      <c r="G83" s="54"/>
      <c r="H83" s="17" t="s">
        <v>96</v>
      </c>
      <c r="I83" s="119"/>
      <c r="J83" s="136" t="s">
        <v>97</v>
      </c>
      <c r="K83" s="51"/>
      <c r="L83" s="15"/>
      <c r="M83" s="24"/>
      <c r="N83" s="33">
        <f t="shared" ref="N83:N87" si="15">$E$68</f>
        <v>0</v>
      </c>
      <c r="O83" s="30">
        <f>G83/1.14975</f>
        <v>0</v>
      </c>
      <c r="P83" s="31">
        <f>O83*$P$25*N83</f>
        <v>0</v>
      </c>
      <c r="Q83" s="29">
        <f>O83*$Q$25*N83</f>
        <v>0</v>
      </c>
      <c r="R83" s="31" t="e">
        <f t="shared" ref="R83:R88" si="16">(O83+((P83+Q83)/$E$68))-G83</f>
        <v>#DIV/0!</v>
      </c>
      <c r="S83" s="97"/>
      <c r="T83" s="169">
        <f>IF(AND($B$21='TPS-TVQ'!$B$11,$B$22='TPS-TVQ'!$B$16),O83+I83*$T$21,G83+I83*$T$21)</f>
        <v>0</v>
      </c>
      <c r="U83" s="104">
        <f>IF(AND($B$21='TPS-TVQ'!$B$11,$B$22='TPS-TVQ'!$B$16),I83+O83/$U$21,I83+G83/$U$21)</f>
        <v>0</v>
      </c>
    </row>
    <row r="84" spans="2:21" ht="13.95" customHeight="1">
      <c r="B84" s="141" t="s">
        <v>21</v>
      </c>
      <c r="C84" s="141"/>
      <c r="D84" s="141"/>
      <c r="E84" s="141"/>
      <c r="F84" s="141"/>
      <c r="G84" s="54"/>
      <c r="H84" s="17" t="s">
        <v>96</v>
      </c>
      <c r="I84" s="119"/>
      <c r="J84" s="136" t="s">
        <v>97</v>
      </c>
      <c r="K84" s="51"/>
      <c r="L84" s="15"/>
      <c r="M84" s="24"/>
      <c r="N84" s="33">
        <f t="shared" si="15"/>
        <v>0</v>
      </c>
      <c r="O84" s="31">
        <f>G84</f>
        <v>0</v>
      </c>
      <c r="P84" s="35"/>
      <c r="Q84" s="29"/>
      <c r="R84" s="31" t="e">
        <f t="shared" si="16"/>
        <v>#DIV/0!</v>
      </c>
      <c r="S84" s="101" t="s">
        <v>117</v>
      </c>
      <c r="T84" s="169">
        <f>IF(AND($B$21='TPS-TVQ'!$B$11,$B$22='TPS-TVQ'!$B$16),O84+I84*$T$21,G84+I84*$T$21)</f>
        <v>0</v>
      </c>
      <c r="U84" s="104">
        <f>IF(AND($B$21='TPS-TVQ'!$B$11,$B$22='TPS-TVQ'!$B$16),I84+O84/$U$21,I84+G84/$U$21)</f>
        <v>0</v>
      </c>
    </row>
    <row r="85" spans="2:21" ht="13.95" customHeight="1">
      <c r="B85" s="141" t="s">
        <v>22</v>
      </c>
      <c r="C85" s="141"/>
      <c r="D85" s="141"/>
      <c r="E85" s="141"/>
      <c r="F85" s="141"/>
      <c r="G85" s="54"/>
      <c r="H85" s="17" t="s">
        <v>96</v>
      </c>
      <c r="I85" s="119"/>
      <c r="J85" s="136" t="s">
        <v>97</v>
      </c>
      <c r="K85" s="51"/>
      <c r="L85" s="15"/>
      <c r="M85" s="24"/>
      <c r="N85" s="33">
        <f t="shared" si="15"/>
        <v>0</v>
      </c>
      <c r="O85" s="30">
        <f>G85/1.14975</f>
        <v>0</v>
      </c>
      <c r="P85" s="31">
        <f>O85*$P$25*N85</f>
        <v>0</v>
      </c>
      <c r="Q85" s="29">
        <f>O85*$Q$25*N85</f>
        <v>0</v>
      </c>
      <c r="R85" s="31" t="e">
        <f t="shared" si="16"/>
        <v>#DIV/0!</v>
      </c>
      <c r="S85" s="97"/>
      <c r="T85" s="169">
        <f>IF(AND($B$21='TPS-TVQ'!$B$11,$B$22='TPS-TVQ'!$B$16),O85+I85*$T$21,G85+I85*$T$21)</f>
        <v>0</v>
      </c>
      <c r="U85" s="104">
        <f>IF(AND($B$21='TPS-TVQ'!$B$11,$B$22='TPS-TVQ'!$B$16),I85+O85/$U$21,I85+G85/$U$21)</f>
        <v>0</v>
      </c>
    </row>
    <row r="86" spans="2:21" ht="13.95" customHeight="1">
      <c r="B86" s="141" t="s">
        <v>69</v>
      </c>
      <c r="C86" s="141"/>
      <c r="D86" s="141"/>
      <c r="E86" s="141"/>
      <c r="F86" s="141"/>
      <c r="G86" s="54"/>
      <c r="H86" s="17" t="s">
        <v>96</v>
      </c>
      <c r="I86" s="119"/>
      <c r="J86" s="136" t="s">
        <v>97</v>
      </c>
      <c r="K86" s="51"/>
      <c r="L86" s="15"/>
      <c r="M86" s="24"/>
      <c r="N86" s="33">
        <f t="shared" si="15"/>
        <v>0</v>
      </c>
      <c r="O86" s="30">
        <f>G86</f>
        <v>0</v>
      </c>
      <c r="P86" s="31"/>
      <c r="Q86" s="29"/>
      <c r="R86" s="31" t="e">
        <f t="shared" si="16"/>
        <v>#DIV/0!</v>
      </c>
      <c r="S86" s="101" t="s">
        <v>117</v>
      </c>
      <c r="T86" s="169">
        <f>IF(AND($B$21='TPS-TVQ'!$B$11,$B$22='TPS-TVQ'!$B$16),O86+I86*$T$21,G86+I86*$T$21)</f>
        <v>0</v>
      </c>
      <c r="U86" s="104">
        <f>IF(AND($B$21='TPS-TVQ'!$B$11,$B$22='TPS-TVQ'!$B$16),I86+O86/$U$21,I86+G86/$U$21)</f>
        <v>0</v>
      </c>
    </row>
    <row r="87" spans="2:21" ht="13.95" customHeight="1">
      <c r="B87" s="141" t="s">
        <v>70</v>
      </c>
      <c r="C87" s="141"/>
      <c r="D87" s="141"/>
      <c r="E87" s="141"/>
      <c r="F87" s="141"/>
      <c r="G87" s="54"/>
      <c r="H87" s="17" t="s">
        <v>96</v>
      </c>
      <c r="I87" s="119"/>
      <c r="J87" s="136" t="s">
        <v>97</v>
      </c>
      <c r="K87" s="51"/>
      <c r="L87" s="15"/>
      <c r="M87" s="24"/>
      <c r="N87" s="33">
        <f t="shared" si="15"/>
        <v>0</v>
      </c>
      <c r="O87" s="30">
        <f>G87</f>
        <v>0</v>
      </c>
      <c r="P87" s="31"/>
      <c r="Q87" s="29"/>
      <c r="R87" s="31" t="e">
        <f t="shared" si="16"/>
        <v>#DIV/0!</v>
      </c>
      <c r="S87" s="101" t="s">
        <v>117</v>
      </c>
      <c r="T87" s="169">
        <f>IF(AND($B$21='TPS-TVQ'!$B$11,$B$22='TPS-TVQ'!$B$16),O87+I87*$T$21,G87+I87*$T$21)</f>
        <v>0</v>
      </c>
      <c r="U87" s="104">
        <f>IF(AND($B$21='TPS-TVQ'!$B$11,$B$22='TPS-TVQ'!$B$16),I87+O87/$U$21,I87+G87/$U$21)</f>
        <v>0</v>
      </c>
    </row>
    <row r="88" spans="2:21" ht="13.95" customHeight="1">
      <c r="B88" s="141" t="s">
        <v>53</v>
      </c>
      <c r="C88" s="141"/>
      <c r="D88" s="141"/>
      <c r="E88" s="141"/>
      <c r="F88" s="141"/>
      <c r="G88" s="54"/>
      <c r="H88" s="17" t="s">
        <v>96</v>
      </c>
      <c r="I88" s="119"/>
      <c r="J88" s="136" t="s">
        <v>97</v>
      </c>
      <c r="K88" s="55">
        <v>1</v>
      </c>
      <c r="L88" s="15"/>
      <c r="M88" s="24"/>
      <c r="N88" s="33">
        <f>IF(K88&lt;=0,100%,K88)</f>
        <v>1</v>
      </c>
      <c r="O88" s="30">
        <f>G88/1.14975</f>
        <v>0</v>
      </c>
      <c r="P88" s="31">
        <f>O88*$P$25*N88</f>
        <v>0</v>
      </c>
      <c r="Q88" s="29">
        <f>O88*$Q$25*N88</f>
        <v>0</v>
      </c>
      <c r="R88" s="31" t="e">
        <f t="shared" si="16"/>
        <v>#DIV/0!</v>
      </c>
      <c r="S88" s="97"/>
      <c r="T88" s="169">
        <f>IF(AND($B$21='TPS-TVQ'!$B$11,$B$22='TPS-TVQ'!$B$16),O88+I88*$T$21,G88+I88*$T$21)</f>
        <v>0</v>
      </c>
      <c r="U88" s="104">
        <f>IF(AND($B$21='TPS-TVQ'!$B$11,$B$22='TPS-TVQ'!$B$16),I88+O88/$U$21,I88+G88/$U$21)</f>
        <v>0</v>
      </c>
    </row>
    <row r="89" spans="2:21" ht="13.95" customHeight="1">
      <c r="B89" s="141" t="s">
        <v>24</v>
      </c>
      <c r="C89" s="141"/>
      <c r="D89" s="141"/>
      <c r="E89" s="141"/>
      <c r="F89" s="141"/>
      <c r="G89" s="54"/>
      <c r="H89" s="17" t="s">
        <v>96</v>
      </c>
      <c r="I89" s="119"/>
      <c r="J89" s="136" t="s">
        <v>97</v>
      </c>
      <c r="K89" s="55">
        <v>1</v>
      </c>
      <c r="L89" s="15"/>
      <c r="M89" s="24"/>
      <c r="N89" s="33">
        <f>IF(K89&lt;=0,100%,K89)</f>
        <v>1</v>
      </c>
      <c r="O89" s="30">
        <f>G89/1.14975</f>
        <v>0</v>
      </c>
      <c r="P89" s="31">
        <f>O89*$P$25*N89</f>
        <v>0</v>
      </c>
      <c r="Q89" s="29">
        <f>O89*$Q$25*N89</f>
        <v>0</v>
      </c>
      <c r="R89" s="31" t="e">
        <f t="shared" ref="R89" si="17">(O89+((P89+Q89)/$E$68))-G89</f>
        <v>#DIV/0!</v>
      </c>
      <c r="S89" s="97"/>
      <c r="T89" s="169">
        <f>IF(AND($B$21='TPS-TVQ'!$B$11,$B$22='TPS-TVQ'!$B$16),O89+I89*$T$21,G89+I89*$T$21)</f>
        <v>0</v>
      </c>
      <c r="U89" s="104">
        <f>IF(AND($B$21='TPS-TVQ'!$B$11,$B$22='TPS-TVQ'!$B$16),I89+O89/$U$21,I89+G89/$U$21)</f>
        <v>0</v>
      </c>
    </row>
    <row r="90" spans="2:21" ht="13.95" customHeight="1">
      <c r="B90" s="15"/>
      <c r="C90" s="15"/>
      <c r="D90" s="15"/>
      <c r="E90" s="15"/>
      <c r="F90" s="15"/>
      <c r="G90" s="15"/>
      <c r="H90" s="155"/>
      <c r="I90" s="118"/>
      <c r="J90" s="51"/>
      <c r="K90" s="17"/>
      <c r="L90" s="122"/>
      <c r="M90" s="24"/>
      <c r="N90" s="30"/>
      <c r="O90" s="31"/>
      <c r="P90" s="31"/>
      <c r="Q90" s="29"/>
      <c r="R90" s="31"/>
      <c r="S90" s="101"/>
      <c r="T90" s="169"/>
      <c r="U90" s="104"/>
    </row>
    <row r="91" spans="2:21" ht="13.95" customHeight="1" thickBot="1">
      <c r="B91" s="133" t="s">
        <v>25</v>
      </c>
      <c r="C91" s="133"/>
      <c r="D91" s="133"/>
      <c r="E91" s="148"/>
      <c r="F91" s="148"/>
      <c r="G91" s="134" t="s">
        <v>167</v>
      </c>
      <c r="H91" s="134"/>
      <c r="I91" s="135" t="s">
        <v>168</v>
      </c>
      <c r="J91" s="148"/>
      <c r="K91" s="148"/>
      <c r="L91" s="148"/>
      <c r="M91" s="32"/>
      <c r="N91" s="33"/>
      <c r="O91" s="30"/>
      <c r="P91" s="31"/>
      <c r="Q91" s="29"/>
      <c r="R91" s="31"/>
      <c r="S91" s="97"/>
      <c r="T91" s="169"/>
      <c r="U91" s="104"/>
    </row>
    <row r="92" spans="2:21" ht="13.95" customHeight="1" thickBot="1">
      <c r="B92" s="15" t="s">
        <v>26</v>
      </c>
      <c r="C92" s="15"/>
      <c r="D92" s="15"/>
      <c r="E92" s="57"/>
      <c r="F92" s="149" t="s">
        <v>1</v>
      </c>
      <c r="G92" s="51"/>
      <c r="H92" s="15"/>
      <c r="I92" s="118"/>
      <c r="J92" s="51"/>
      <c r="K92" s="122"/>
      <c r="L92" s="51"/>
      <c r="M92" s="24"/>
      <c r="N92" s="33"/>
      <c r="O92" s="30"/>
      <c r="P92" s="31"/>
      <c r="Q92" s="29"/>
      <c r="R92" s="31">
        <f t="shared" ref="R92:R115" si="18">(O92+P92+Q92)-G92</f>
        <v>0</v>
      </c>
      <c r="S92" s="97"/>
      <c r="T92" s="169"/>
      <c r="U92" s="104"/>
    </row>
    <row r="93" spans="2:21" ht="13.95" customHeight="1">
      <c r="B93" s="51" t="s">
        <v>38</v>
      </c>
      <c r="C93" s="51"/>
      <c r="D93" s="51"/>
      <c r="E93" s="122"/>
      <c r="F93" s="154"/>
      <c r="G93" s="51"/>
      <c r="H93" s="51"/>
      <c r="I93" s="118"/>
      <c r="J93" s="51"/>
      <c r="K93" s="122"/>
      <c r="L93" s="51"/>
      <c r="M93" s="24"/>
      <c r="N93" s="33"/>
      <c r="O93" s="30"/>
      <c r="P93" s="31"/>
      <c r="Q93" s="29"/>
      <c r="R93" s="31">
        <f t="shared" si="18"/>
        <v>0</v>
      </c>
      <c r="S93" s="97"/>
      <c r="T93" s="169"/>
      <c r="U93" s="104"/>
    </row>
    <row r="94" spans="2:21" ht="7.5" customHeight="1">
      <c r="B94" s="51"/>
      <c r="C94" s="51"/>
      <c r="D94" s="51"/>
      <c r="E94" s="122"/>
      <c r="F94" s="154"/>
      <c r="G94" s="51"/>
      <c r="H94" s="51"/>
      <c r="I94" s="118"/>
      <c r="J94" s="51"/>
      <c r="K94" s="122"/>
      <c r="L94" s="51"/>
      <c r="M94" s="24"/>
      <c r="N94" s="33"/>
      <c r="O94" s="30"/>
      <c r="P94" s="31"/>
      <c r="Q94" s="29"/>
      <c r="R94" s="31">
        <f t="shared" si="18"/>
        <v>0</v>
      </c>
      <c r="S94" s="97"/>
      <c r="T94" s="169"/>
      <c r="U94" s="104"/>
    </row>
    <row r="95" spans="2:21" ht="13.95" customHeight="1">
      <c r="B95" s="15" t="s">
        <v>92</v>
      </c>
      <c r="C95" s="15"/>
      <c r="D95" s="15"/>
      <c r="E95" s="15"/>
      <c r="F95" s="51"/>
      <c r="G95" s="51"/>
      <c r="H95" s="122"/>
      <c r="I95" s="118"/>
      <c r="J95" s="51"/>
      <c r="K95" s="122"/>
      <c r="L95" s="51"/>
      <c r="M95" s="36"/>
      <c r="N95" s="33"/>
      <c r="O95" s="30"/>
      <c r="P95" s="31"/>
      <c r="Q95" s="29"/>
      <c r="R95" s="31">
        <f t="shared" si="18"/>
        <v>0</v>
      </c>
      <c r="S95" s="97"/>
      <c r="T95" s="169"/>
      <c r="U95" s="104"/>
    </row>
    <row r="96" spans="2:21" ht="13.95" customHeight="1">
      <c r="B96" s="15" t="s">
        <v>93</v>
      </c>
      <c r="C96" s="15"/>
      <c r="D96" s="15"/>
      <c r="E96" s="15"/>
      <c r="F96" s="51"/>
      <c r="G96" s="51"/>
      <c r="H96" s="122"/>
      <c r="I96" s="118"/>
      <c r="J96" s="51"/>
      <c r="K96" s="122"/>
      <c r="L96" s="122"/>
      <c r="M96" s="24"/>
      <c r="N96" s="33"/>
      <c r="O96" s="30"/>
      <c r="P96" s="31"/>
      <c r="Q96" s="29"/>
      <c r="R96" s="31">
        <f t="shared" si="18"/>
        <v>0</v>
      </c>
      <c r="S96" s="97"/>
      <c r="T96" s="169"/>
      <c r="U96" s="104"/>
    </row>
    <row r="97" spans="2:21" ht="13.95" customHeight="1">
      <c r="B97" s="15"/>
      <c r="C97" s="15"/>
      <c r="D97" s="15"/>
      <c r="E97" s="15"/>
      <c r="F97" s="51"/>
      <c r="G97" s="122" t="s">
        <v>91</v>
      </c>
      <c r="H97" s="122"/>
      <c r="I97" s="118"/>
      <c r="J97" s="51"/>
      <c r="K97" s="15"/>
      <c r="L97" s="122"/>
      <c r="M97" s="24"/>
      <c r="N97" s="33"/>
      <c r="O97" s="30"/>
      <c r="P97" s="31"/>
      <c r="Q97" s="29"/>
      <c r="R97" s="31"/>
      <c r="S97" s="97"/>
      <c r="T97" s="169"/>
      <c r="U97" s="104"/>
    </row>
    <row r="98" spans="2:21" ht="13.95" customHeight="1">
      <c r="B98" s="141" t="s">
        <v>44</v>
      </c>
      <c r="C98" s="141"/>
      <c r="D98" s="141"/>
      <c r="E98" s="156"/>
      <c r="F98" s="156"/>
      <c r="G98" s="54"/>
      <c r="H98" s="17" t="s">
        <v>96</v>
      </c>
      <c r="I98" s="119"/>
      <c r="J98" s="136" t="s">
        <v>97</v>
      </c>
      <c r="K98" s="15"/>
      <c r="L98" s="51"/>
      <c r="M98" s="37"/>
      <c r="N98" s="33">
        <f>$E$92</f>
        <v>0</v>
      </c>
      <c r="O98" s="30">
        <f>G98/1.14975</f>
        <v>0</v>
      </c>
      <c r="P98" s="31">
        <f>O98*$P$25*N98</f>
        <v>0</v>
      </c>
      <c r="Q98" s="29">
        <f>O98*$Q$25*N98</f>
        <v>0</v>
      </c>
      <c r="R98" s="31" t="e">
        <f>(O98+((P98+Q98)/$E$92))-G98</f>
        <v>#DIV/0!</v>
      </c>
      <c r="S98" s="101"/>
      <c r="T98" s="169">
        <f>IF(AND($B$21='TPS-TVQ'!$B$11,$B$22='TPS-TVQ'!$B$16),O98+I98*$T$21,G98+I98*$T$21)</f>
        <v>0</v>
      </c>
      <c r="U98" s="104">
        <f>IF(AND($B$21='TPS-TVQ'!$B$11,$B$22='TPS-TVQ'!$B$16),I98+O98/$U$21,I98+G98/$U$21)</f>
        <v>0</v>
      </c>
    </row>
    <row r="99" spans="2:21" ht="13.95" customHeight="1">
      <c r="B99" s="141" t="s">
        <v>27</v>
      </c>
      <c r="C99" s="141"/>
      <c r="D99" s="141"/>
      <c r="E99" s="141"/>
      <c r="F99" s="141"/>
      <c r="G99" s="54"/>
      <c r="H99" s="17" t="s">
        <v>96</v>
      </c>
      <c r="I99" s="119"/>
      <c r="J99" s="136" t="s">
        <v>97</v>
      </c>
      <c r="K99" s="15"/>
      <c r="L99" s="51"/>
      <c r="M99" s="37"/>
      <c r="N99" s="33">
        <f t="shared" ref="N99:N110" si="19">$E$92</f>
        <v>0</v>
      </c>
      <c r="O99" s="30">
        <f>G99</f>
        <v>0</v>
      </c>
      <c r="P99" s="31"/>
      <c r="Q99" s="29"/>
      <c r="R99" s="31" t="e">
        <f t="shared" ref="R99:R111" si="20">(O99+((P99+Q99)/$E$92))-G99</f>
        <v>#DIV/0!</v>
      </c>
      <c r="S99" s="101" t="s">
        <v>117</v>
      </c>
      <c r="T99" s="169">
        <f>IF(AND($B$21='TPS-TVQ'!$B$11,$B$22='TPS-TVQ'!$B$16),O99+I99*$T$21,G99+I99*$T$21)</f>
        <v>0</v>
      </c>
      <c r="U99" s="104">
        <f>IF(AND($B$21='TPS-TVQ'!$B$11,$B$22='TPS-TVQ'!$B$16),I99+O99/$U$21,I99+G99/$U$21)</f>
        <v>0</v>
      </c>
    </row>
    <row r="100" spans="2:21" ht="13.95" customHeight="1">
      <c r="B100" s="141"/>
      <c r="C100" s="141"/>
      <c r="D100" s="141"/>
      <c r="E100" s="141"/>
      <c r="F100" s="141"/>
      <c r="G100" s="51"/>
      <c r="H100" s="17"/>
      <c r="I100" s="118"/>
      <c r="J100" s="51"/>
      <c r="K100" s="15"/>
      <c r="L100" s="51"/>
      <c r="M100" s="37"/>
      <c r="N100" s="33">
        <f t="shared" si="19"/>
        <v>0</v>
      </c>
      <c r="O100" s="30"/>
      <c r="P100" s="31"/>
      <c r="Q100" s="29"/>
      <c r="R100" s="31" t="e">
        <f t="shared" si="20"/>
        <v>#DIV/0!</v>
      </c>
      <c r="S100" s="101"/>
      <c r="T100" s="169"/>
      <c r="U100" s="104"/>
    </row>
    <row r="101" spans="2:21" ht="13.95" customHeight="1">
      <c r="B101" s="139" t="s">
        <v>45</v>
      </c>
      <c r="C101" s="139"/>
      <c r="D101" s="139"/>
      <c r="E101" s="156"/>
      <c r="F101" s="156"/>
      <c r="G101" s="51"/>
      <c r="H101" s="17"/>
      <c r="I101" s="118"/>
      <c r="J101" s="51"/>
      <c r="K101" s="15"/>
      <c r="L101" s="51"/>
      <c r="M101" s="37"/>
      <c r="N101" s="33">
        <f t="shared" si="19"/>
        <v>0</v>
      </c>
      <c r="O101" s="30"/>
      <c r="P101" s="31"/>
      <c r="Q101" s="29"/>
      <c r="R101" s="31" t="e">
        <f t="shared" si="20"/>
        <v>#DIV/0!</v>
      </c>
      <c r="S101" s="101"/>
      <c r="T101" s="169"/>
      <c r="U101" s="104"/>
    </row>
    <row r="102" spans="2:21" ht="13.95" customHeight="1">
      <c r="B102" s="141" t="s">
        <v>95</v>
      </c>
      <c r="C102" s="141"/>
      <c r="D102" s="141"/>
      <c r="E102" s="156"/>
      <c r="F102" s="156"/>
      <c r="G102" s="54"/>
      <c r="H102" s="17" t="s">
        <v>96</v>
      </c>
      <c r="I102" s="119"/>
      <c r="J102" s="136" t="s">
        <v>97</v>
      </c>
      <c r="K102" s="15"/>
      <c r="L102" s="51"/>
      <c r="M102" s="37"/>
      <c r="N102" s="33">
        <f t="shared" si="19"/>
        <v>0</v>
      </c>
      <c r="O102" s="30">
        <f>G102</f>
        <v>0</v>
      </c>
      <c r="P102" s="31"/>
      <c r="Q102" s="29"/>
      <c r="R102" s="31" t="e">
        <f t="shared" si="20"/>
        <v>#DIV/0!</v>
      </c>
      <c r="S102" s="101" t="s">
        <v>117</v>
      </c>
      <c r="T102" s="169">
        <f>IF(AND($B$21='TPS-TVQ'!$B$11,$B$22='TPS-TVQ'!$B$16),O102+I102*$T$21,G102+I102*$T$21)</f>
        <v>0</v>
      </c>
      <c r="U102" s="104">
        <f>IF(AND($B$21='TPS-TVQ'!$B$11,$B$22='TPS-TVQ'!$B$16),I102+O102/$U$21,I102+G102/$U$21)</f>
        <v>0</v>
      </c>
    </row>
    <row r="103" spans="2:21" ht="13.95" customHeight="1">
      <c r="B103" s="141" t="s">
        <v>28</v>
      </c>
      <c r="C103" s="141"/>
      <c r="D103" s="141"/>
      <c r="E103" s="156"/>
      <c r="F103" s="156"/>
      <c r="G103" s="54"/>
      <c r="H103" s="17" t="s">
        <v>96</v>
      </c>
      <c r="I103" s="119"/>
      <c r="J103" s="136" t="s">
        <v>97</v>
      </c>
      <c r="K103" s="15"/>
      <c r="L103" s="51"/>
      <c r="M103" s="37"/>
      <c r="N103" s="33">
        <f t="shared" si="19"/>
        <v>0</v>
      </c>
      <c r="O103" s="30">
        <f>G103</f>
        <v>0</v>
      </c>
      <c r="P103" s="31"/>
      <c r="Q103" s="29"/>
      <c r="R103" s="31" t="e">
        <f t="shared" si="20"/>
        <v>#DIV/0!</v>
      </c>
      <c r="S103" s="101" t="s">
        <v>117</v>
      </c>
      <c r="T103" s="169">
        <f>IF(AND($B$21='TPS-TVQ'!$B$11,$B$22='TPS-TVQ'!$B$16),O103+I103*$T$21,G103+I103*$T$21)</f>
        <v>0</v>
      </c>
      <c r="U103" s="104">
        <f>IF(AND($B$21='TPS-TVQ'!$B$11,$B$22='TPS-TVQ'!$B$16),I103+O103/$U$21,I103+G103/$U$21)</f>
        <v>0</v>
      </c>
    </row>
    <row r="104" spans="2:21" ht="13.95" customHeight="1">
      <c r="B104" s="141" t="s">
        <v>79</v>
      </c>
      <c r="C104" s="141"/>
      <c r="D104" s="141"/>
      <c r="E104" s="156"/>
      <c r="F104" s="156"/>
      <c r="G104" s="54"/>
      <c r="H104" s="17" t="s">
        <v>96</v>
      </c>
      <c r="I104" s="119"/>
      <c r="J104" s="136" t="s">
        <v>97</v>
      </c>
      <c r="K104" s="15"/>
      <c r="L104" s="51"/>
      <c r="M104" s="37"/>
      <c r="N104" s="33">
        <f t="shared" si="19"/>
        <v>0</v>
      </c>
      <c r="O104" s="30">
        <f>G104</f>
        <v>0</v>
      </c>
      <c r="P104" s="31"/>
      <c r="Q104" s="29"/>
      <c r="R104" s="31" t="e">
        <f t="shared" si="20"/>
        <v>#DIV/0!</v>
      </c>
      <c r="S104" s="101" t="s">
        <v>117</v>
      </c>
      <c r="T104" s="169">
        <f>IF(AND($B$21='TPS-TVQ'!$B$11,$B$22='TPS-TVQ'!$B$16),O104+I104*$T$21,G104+I104*$T$21)</f>
        <v>0</v>
      </c>
      <c r="U104" s="104">
        <f>IF(AND($B$21='TPS-TVQ'!$B$11,$B$22='TPS-TVQ'!$B$16),I104+O104/$U$21,I104+G104/$U$21)</f>
        <v>0</v>
      </c>
    </row>
    <row r="105" spans="2:21" ht="13.95" customHeight="1">
      <c r="B105" s="141" t="s">
        <v>39</v>
      </c>
      <c r="C105" s="141"/>
      <c r="D105" s="141"/>
      <c r="E105" s="156"/>
      <c r="F105" s="156"/>
      <c r="G105" s="54"/>
      <c r="H105" s="17" t="s">
        <v>96</v>
      </c>
      <c r="I105" s="119"/>
      <c r="J105" s="136" t="s">
        <v>97</v>
      </c>
      <c r="K105" s="15"/>
      <c r="L105" s="51"/>
      <c r="M105" s="37"/>
      <c r="N105" s="33">
        <f t="shared" si="19"/>
        <v>0</v>
      </c>
      <c r="O105" s="30">
        <f>G105</f>
        <v>0</v>
      </c>
      <c r="P105" s="31"/>
      <c r="Q105" s="29"/>
      <c r="R105" s="31" t="e">
        <f t="shared" si="20"/>
        <v>#DIV/0!</v>
      </c>
      <c r="S105" s="101" t="s">
        <v>117</v>
      </c>
      <c r="T105" s="169">
        <f>IF(AND($B$21='TPS-TVQ'!$B$11,$B$22='TPS-TVQ'!$B$16),O105+I105*$T$21,G105+I105*$T$21)</f>
        <v>0</v>
      </c>
      <c r="U105" s="104">
        <f>IF(AND($B$21='TPS-TVQ'!$B$11,$B$22='TPS-TVQ'!$B$16),I105+O105/$U$21,I105+G105/$U$21)</f>
        <v>0</v>
      </c>
    </row>
    <row r="106" spans="2:21" ht="13.95" customHeight="1">
      <c r="B106" s="17"/>
      <c r="C106" s="17"/>
      <c r="D106" s="17"/>
      <c r="E106" s="17"/>
      <c r="F106" s="17"/>
      <c r="G106" s="15"/>
      <c r="H106" s="15"/>
      <c r="I106" s="118"/>
      <c r="J106" s="51"/>
      <c r="K106" s="15"/>
      <c r="L106" s="15"/>
      <c r="M106" s="32"/>
      <c r="N106" s="33">
        <f t="shared" si="19"/>
        <v>0</v>
      </c>
      <c r="O106" s="30"/>
      <c r="P106" s="31"/>
      <c r="Q106" s="29"/>
      <c r="R106" s="31" t="e">
        <f t="shared" si="20"/>
        <v>#DIV/0!</v>
      </c>
      <c r="S106" s="101"/>
      <c r="T106" s="169">
        <f>IF(AND($B$21='TPS-TVQ'!$B$11,$B$22='TPS-TVQ'!$B$16),O106+I106*$T$21,G106+I106*$T$21)</f>
        <v>0</v>
      </c>
      <c r="U106" s="104">
        <f>IF(AND($B$21='TPS-TVQ'!$B$11,$B$22='TPS-TVQ'!$B$16),I106+O106/$U$21,I106+G106/$U$21)</f>
        <v>0</v>
      </c>
    </row>
    <row r="107" spans="2:21" ht="13.95" customHeight="1">
      <c r="B107" s="139" t="s">
        <v>46</v>
      </c>
      <c r="C107" s="139"/>
      <c r="D107" s="139"/>
      <c r="E107" s="17"/>
      <c r="F107" s="17"/>
      <c r="G107" s="51"/>
      <c r="H107" s="51"/>
      <c r="I107" s="118"/>
      <c r="J107" s="51"/>
      <c r="K107" s="15"/>
      <c r="L107" s="51"/>
      <c r="M107" s="37"/>
      <c r="N107" s="33">
        <f t="shared" si="19"/>
        <v>0</v>
      </c>
      <c r="O107" s="30"/>
      <c r="P107" s="31"/>
      <c r="Q107" s="29"/>
      <c r="R107" s="31" t="e">
        <f t="shared" si="20"/>
        <v>#DIV/0!</v>
      </c>
      <c r="S107" s="101"/>
      <c r="T107" s="169"/>
      <c r="U107" s="104"/>
    </row>
    <row r="108" spans="2:21" ht="13.95" customHeight="1">
      <c r="B108" s="143" t="s">
        <v>94</v>
      </c>
      <c r="C108" s="143"/>
      <c r="D108" s="143"/>
      <c r="E108" s="157"/>
      <c r="F108" s="157"/>
      <c r="G108" s="54"/>
      <c r="H108" s="17" t="s">
        <v>96</v>
      </c>
      <c r="I108" s="119"/>
      <c r="J108" s="136" t="s">
        <v>97</v>
      </c>
      <c r="K108" s="15"/>
      <c r="L108" s="51"/>
      <c r="M108" s="37"/>
      <c r="N108" s="33">
        <f t="shared" si="19"/>
        <v>0</v>
      </c>
      <c r="O108" s="30">
        <f>G108</f>
        <v>0</v>
      </c>
      <c r="P108" s="31"/>
      <c r="Q108" s="29"/>
      <c r="R108" s="31" t="e">
        <f t="shared" si="20"/>
        <v>#DIV/0!</v>
      </c>
      <c r="S108" s="101" t="s">
        <v>117</v>
      </c>
      <c r="T108" s="169">
        <f>IF(AND($B$21='TPS-TVQ'!$B$11,$B$22='TPS-TVQ'!$B$16),O108+I108*$T$21,G108+I108*$T$21)</f>
        <v>0</v>
      </c>
      <c r="U108" s="104">
        <f>IF(AND($B$21='TPS-TVQ'!$B$11,$B$22='TPS-TVQ'!$B$16),I108+O108/$U$21,I108+G108/$U$21)</f>
        <v>0</v>
      </c>
    </row>
    <row r="109" spans="2:21" ht="13.95" customHeight="1">
      <c r="B109" s="17"/>
      <c r="C109" s="17"/>
      <c r="D109" s="17"/>
      <c r="E109" s="17"/>
      <c r="F109" s="17"/>
      <c r="G109" s="17"/>
      <c r="H109" s="17"/>
      <c r="I109" s="118"/>
      <c r="J109" s="51"/>
      <c r="K109" s="15"/>
      <c r="L109" s="51"/>
      <c r="M109" s="37"/>
      <c r="N109" s="33">
        <f t="shared" si="19"/>
        <v>0</v>
      </c>
      <c r="O109" s="30"/>
      <c r="P109" s="31"/>
      <c r="Q109" s="29"/>
      <c r="R109" s="31" t="e">
        <f t="shared" si="20"/>
        <v>#DIV/0!</v>
      </c>
      <c r="S109" s="97"/>
      <c r="T109" s="169">
        <f>IF(AND($B$21='TPS-TVQ'!$B$11,$B$22='TPS-TVQ'!$B$16),O109+I109*$T$21,G109+I109*$T$21)</f>
        <v>0</v>
      </c>
      <c r="U109" s="104">
        <f>IF(AND($B$21='TPS-TVQ'!$B$11,$B$22='TPS-TVQ'!$B$16),I109+O109/$U$21,I109+G109/$U$21)</f>
        <v>0</v>
      </c>
    </row>
    <row r="110" spans="2:21" ht="13.95" customHeight="1">
      <c r="B110" s="143" t="s">
        <v>113</v>
      </c>
      <c r="C110" s="143"/>
      <c r="D110" s="143"/>
      <c r="E110" s="157"/>
      <c r="F110" s="157"/>
      <c r="G110" s="54"/>
      <c r="H110" s="17" t="s">
        <v>96</v>
      </c>
      <c r="I110" s="119"/>
      <c r="J110" s="136" t="s">
        <v>97</v>
      </c>
      <c r="K110" s="15"/>
      <c r="L110" s="51"/>
      <c r="M110" s="37"/>
      <c r="N110" s="33">
        <f t="shared" si="19"/>
        <v>0</v>
      </c>
      <c r="O110" s="30">
        <f>G110/1.14975</f>
        <v>0</v>
      </c>
      <c r="P110" s="165">
        <f>O110*$P$25*N110</f>
        <v>0</v>
      </c>
      <c r="Q110" s="29">
        <f>O110*$Q$25*N110</f>
        <v>0</v>
      </c>
      <c r="R110" s="31" t="e">
        <f t="shared" si="20"/>
        <v>#DIV/0!</v>
      </c>
      <c r="S110" s="97"/>
      <c r="T110" s="169">
        <f>IF(AND($B$21='TPS-TVQ'!$B$11,$B$22='TPS-TVQ'!$B$16),O110+I110*$T$21,G110+I110*$T$21)</f>
        <v>0</v>
      </c>
      <c r="U110" s="104">
        <f>IF(AND($B$21='TPS-TVQ'!$B$11,$B$22='TPS-TVQ'!$B$16),I110+O110/$U$21,I110+G110/$U$21)</f>
        <v>0</v>
      </c>
    </row>
    <row r="111" spans="2:21" ht="13.95" customHeight="1">
      <c r="B111" s="15"/>
      <c r="C111" s="15"/>
      <c r="D111" s="15"/>
      <c r="E111" s="15"/>
      <c r="F111" s="15"/>
      <c r="G111" s="15"/>
      <c r="H111" s="51"/>
      <c r="I111" s="118"/>
      <c r="J111" s="51"/>
      <c r="K111" s="51"/>
      <c r="L111" s="51"/>
      <c r="M111" s="24"/>
      <c r="N111" s="33"/>
      <c r="O111" s="30"/>
      <c r="P111" s="31"/>
      <c r="Q111" s="29"/>
      <c r="R111" s="31" t="e">
        <f t="shared" si="20"/>
        <v>#DIV/0!</v>
      </c>
      <c r="S111" s="97"/>
      <c r="T111" s="169">
        <f>IF(AND($B$21='TPS-TVQ'!$B$11,$B$22='TPS-TVQ'!$B$16),O111+I111*$T$21,G111+I111*$T$21)</f>
        <v>0</v>
      </c>
      <c r="U111" s="104">
        <f>IF(AND($B$21='TPS-TVQ'!$B$11,$B$22='TPS-TVQ'!$B$16),I111+O111/$U$21,I111+G111/$U$21)</f>
        <v>0</v>
      </c>
    </row>
    <row r="112" spans="2:21" ht="13.95" customHeight="1">
      <c r="B112" s="133" t="s">
        <v>29</v>
      </c>
      <c r="C112" s="133"/>
      <c r="D112" s="133"/>
      <c r="E112" s="148"/>
      <c r="F112" s="148"/>
      <c r="G112" s="134" t="s">
        <v>167</v>
      </c>
      <c r="H112" s="134"/>
      <c r="I112" s="135" t="s">
        <v>168</v>
      </c>
      <c r="J112" s="148"/>
      <c r="K112" s="148"/>
      <c r="L112" s="148"/>
      <c r="M112" s="24"/>
      <c r="N112" s="33"/>
      <c r="O112" s="30"/>
      <c r="P112" s="31"/>
      <c r="Q112" s="29"/>
      <c r="R112" s="31"/>
      <c r="S112" s="97"/>
      <c r="T112" s="169"/>
      <c r="U112" s="104"/>
    </row>
    <row r="113" spans="2:21" ht="13.95" customHeight="1">
      <c r="B113" s="153" t="s">
        <v>31</v>
      </c>
      <c r="C113" s="153"/>
      <c r="D113" s="153"/>
      <c r="E113" s="15"/>
      <c r="F113" s="15"/>
      <c r="G113" s="15"/>
      <c r="H113" s="51"/>
      <c r="I113" s="118"/>
      <c r="J113" s="51"/>
      <c r="K113" s="51"/>
      <c r="L113" s="51"/>
      <c r="M113" s="24"/>
      <c r="N113" s="33"/>
      <c r="O113" s="30"/>
      <c r="P113" s="31"/>
      <c r="Q113" s="29"/>
      <c r="R113" s="31">
        <f t="shared" si="18"/>
        <v>0</v>
      </c>
      <c r="S113" s="97"/>
      <c r="T113" s="169"/>
      <c r="U113" s="104"/>
    </row>
    <row r="114" spans="2:21" ht="13.95" customHeight="1">
      <c r="B114" s="153" t="s">
        <v>30</v>
      </c>
      <c r="C114" s="153"/>
      <c r="D114" s="153"/>
      <c r="E114" s="15"/>
      <c r="F114" s="15"/>
      <c r="G114" s="15"/>
      <c r="H114" s="51"/>
      <c r="I114" s="118"/>
      <c r="J114" s="51"/>
      <c r="K114" s="51"/>
      <c r="L114" s="51"/>
      <c r="M114" s="24"/>
      <c r="N114" s="33"/>
      <c r="O114" s="30"/>
      <c r="P114" s="31"/>
      <c r="Q114" s="29"/>
      <c r="R114" s="31">
        <f t="shared" si="18"/>
        <v>0</v>
      </c>
      <c r="S114" s="97"/>
      <c r="T114" s="169"/>
      <c r="U114" s="104"/>
    </row>
    <row r="115" spans="2:21" ht="13.95" customHeight="1">
      <c r="B115" s="153" t="s">
        <v>32</v>
      </c>
      <c r="C115" s="153"/>
      <c r="D115" s="153"/>
      <c r="E115" s="15"/>
      <c r="F115" s="15"/>
      <c r="G115" s="15"/>
      <c r="H115" s="51"/>
      <c r="I115" s="118"/>
      <c r="J115" s="51"/>
      <c r="K115" s="51"/>
      <c r="L115" s="51"/>
      <c r="M115" s="24"/>
      <c r="N115" s="33"/>
      <c r="O115" s="30"/>
      <c r="P115" s="31"/>
      <c r="Q115" s="29"/>
      <c r="R115" s="31">
        <f t="shared" si="18"/>
        <v>0</v>
      </c>
      <c r="S115" s="97"/>
      <c r="T115" s="169"/>
      <c r="U115" s="104"/>
    </row>
    <row r="116" spans="2:21" ht="13.95" customHeight="1">
      <c r="B116" s="153"/>
      <c r="C116" s="153"/>
      <c r="D116" s="153"/>
      <c r="E116" s="158"/>
      <c r="F116" s="15"/>
      <c r="G116" s="15" t="s">
        <v>54</v>
      </c>
      <c r="H116" s="51"/>
      <c r="I116" s="118"/>
      <c r="J116" s="51"/>
      <c r="K116" s="51"/>
      <c r="L116" s="15"/>
      <c r="M116" s="32"/>
      <c r="N116" s="33"/>
      <c r="O116" s="30"/>
      <c r="P116" s="31"/>
      <c r="Q116" s="29"/>
      <c r="R116" s="31"/>
      <c r="S116" s="97"/>
      <c r="T116" s="169"/>
      <c r="U116" s="104"/>
    </row>
    <row r="117" spans="2:21" ht="13.95" customHeight="1">
      <c r="B117" s="153" t="s">
        <v>48</v>
      </c>
      <c r="C117" s="153"/>
      <c r="D117" s="15"/>
      <c r="E117" s="159" t="s">
        <v>56</v>
      </c>
      <c r="F117" s="15"/>
      <c r="G117" s="160" t="s">
        <v>55</v>
      </c>
      <c r="H117" s="51"/>
      <c r="I117" s="118"/>
      <c r="J117" s="51"/>
      <c r="K117" s="15" t="s">
        <v>175</v>
      </c>
      <c r="L117" s="123"/>
      <c r="M117" s="32"/>
      <c r="N117" s="33"/>
      <c r="O117" s="30"/>
      <c r="P117" s="31"/>
      <c r="Q117" s="29"/>
      <c r="R117" s="31"/>
      <c r="S117" s="97"/>
      <c r="T117" s="169"/>
      <c r="U117" s="104"/>
    </row>
    <row r="118" spans="2:21" ht="13.95" customHeight="1">
      <c r="B118" s="141" t="s">
        <v>49</v>
      </c>
      <c r="C118" s="62"/>
      <c r="D118" s="15"/>
      <c r="E118" s="61"/>
      <c r="F118" s="15"/>
      <c r="G118" s="54"/>
      <c r="H118" s="17" t="s">
        <v>96</v>
      </c>
      <c r="I118" s="119"/>
      <c r="J118" s="136" t="s">
        <v>97</v>
      </c>
      <c r="K118" s="55"/>
      <c r="L118" s="15" t="s">
        <v>1</v>
      </c>
      <c r="M118" s="32"/>
      <c r="N118" s="33">
        <f>IF(K118&lt;=0,100%,K118)</f>
        <v>1</v>
      </c>
      <c r="O118" s="30">
        <f t="shared" ref="O118" si="21">G118/1.14975*N118</f>
        <v>0</v>
      </c>
      <c r="P118" s="31">
        <f>O118*$P$25</f>
        <v>0</v>
      </c>
      <c r="Q118" s="29">
        <f>O118*$Q$25</f>
        <v>0</v>
      </c>
      <c r="R118" s="31">
        <f>(O118+P118+Q118)-G118*K118</f>
        <v>0</v>
      </c>
      <c r="S118" s="97"/>
      <c r="T118" s="169">
        <f>IF(AND($B$21='TPS-TVQ'!$B$11,$B$22='TPS-TVQ'!$B$15),IF(K118="",(G118+I118*$T$21),((G118*K118)+(I118*K118*$T$21))),IF(K118="",(O118+I118*$T$21),((O118)+(I118*K118*$T$21))))</f>
        <v>0</v>
      </c>
      <c r="U118" s="104">
        <f>IF(AND($B$21='TPS-TVQ'!$B$11,$B$22='TPS-TVQ'!$B$15),IF(K118="",(I118+G118/$U$21),((I118*K118)+(G118*K118/$U$21))),IF(K118="",(I118+O118/$U$21),((I118*K118)+(O118/$U$21))))</f>
        <v>0</v>
      </c>
    </row>
    <row r="119" spans="2:21" ht="13.95" customHeight="1">
      <c r="B119" s="141" t="s">
        <v>33</v>
      </c>
      <c r="C119" s="62"/>
      <c r="D119" s="15"/>
      <c r="E119" s="61"/>
      <c r="F119" s="15"/>
      <c r="G119" s="54"/>
      <c r="H119" s="17"/>
      <c r="I119" s="119"/>
      <c r="J119" s="136" t="s">
        <v>97</v>
      </c>
      <c r="K119" s="55"/>
      <c r="L119" s="15" t="s">
        <v>1</v>
      </c>
      <c r="M119" s="32"/>
      <c r="N119" s="33">
        <f>IF(K119&lt;=0,100%,K119)</f>
        <v>1</v>
      </c>
      <c r="O119" s="30">
        <f>G119/1.14975*N119</f>
        <v>0</v>
      </c>
      <c r="P119" s="31">
        <f>O119*$P$25</f>
        <v>0</v>
      </c>
      <c r="Q119" s="29">
        <f>O119*$Q$25</f>
        <v>0</v>
      </c>
      <c r="R119" s="31">
        <f>(O119+P119+Q119)-G119*K119</f>
        <v>0</v>
      </c>
      <c r="S119" s="97"/>
      <c r="T119" s="169">
        <f>IF(AND($B$21='TPS-TVQ'!$B$11,$B$22='TPS-TVQ'!$B$15),IF(K119="",(G119+I119*$T$21),((G119*K119)+(I119*K119*$T$21))),IF(K119="",(O119+I119*$T$21),((O119)+(I119*K119*$T$21))))</f>
        <v>0</v>
      </c>
      <c r="U119" s="104">
        <f>IF(AND($B$21='TPS-TVQ'!$B$11,$B$22='TPS-TVQ'!$B$15),IF(K119="",(I119+G119/$U$21),((I119*K119)+(G119*K119/$U$21))),IF(K119="",(I119+O119/$U$21),((I119*K119)+(O119/$U$21))))</f>
        <v>0</v>
      </c>
    </row>
    <row r="120" spans="2:21" ht="13.95" customHeight="1">
      <c r="B120" s="141"/>
      <c r="C120" s="62"/>
      <c r="D120" s="15"/>
      <c r="E120" s="161"/>
      <c r="F120" s="15"/>
      <c r="G120" s="51"/>
      <c r="H120" s="51"/>
      <c r="I120" s="118"/>
      <c r="J120" s="51"/>
      <c r="K120" s="51"/>
      <c r="L120" s="123"/>
      <c r="M120" s="32"/>
      <c r="N120" s="33"/>
      <c r="O120" s="30"/>
      <c r="P120" s="31"/>
      <c r="Q120" s="29"/>
      <c r="R120" s="31"/>
      <c r="S120" s="97"/>
      <c r="T120" s="169"/>
      <c r="U120" s="104"/>
    </row>
    <row r="121" spans="2:21" ht="13.95" customHeight="1">
      <c r="B121" s="141" t="s">
        <v>50</v>
      </c>
      <c r="C121" s="62"/>
      <c r="D121" s="15"/>
      <c r="E121" s="121"/>
      <c r="F121" s="15"/>
      <c r="G121" s="51"/>
      <c r="H121" s="17"/>
      <c r="I121" s="118"/>
      <c r="J121" s="51"/>
      <c r="K121" s="51"/>
      <c r="L121" s="123"/>
      <c r="M121" s="32"/>
      <c r="N121" s="33"/>
      <c r="O121" s="30"/>
      <c r="P121" s="31"/>
      <c r="Q121" s="29"/>
      <c r="R121" s="31"/>
      <c r="S121" s="97"/>
      <c r="T121" s="169">
        <f>IF(AND($B$21='TPS-TVQ'!$B$11,$B$22='TPS-TVQ'!$B$15),IF(K121="",(G121+I121*$T$21),((G121*K121)+(I121*K121*$T$21))),IF(K121="",(O121+I121*$T$21),((O121)+(I121*K121*$T$21))))</f>
        <v>0</v>
      </c>
      <c r="U121" s="104">
        <f>IF(AND($B$21='TPS-TVQ'!$B$11,$B$22='TPS-TVQ'!$B$15),IF(K121="",(I121+G121/$U$21),((I121*K121)+(G121*K121/$U$21))),IF(K121="",(I121+O121/$U$21),((I121*K121)+(O121/$U$21))))</f>
        <v>0</v>
      </c>
    </row>
    <row r="122" spans="2:21" ht="13.95" customHeight="1">
      <c r="B122" s="143" t="s">
        <v>34</v>
      </c>
      <c r="C122" s="62"/>
      <c r="D122" s="15"/>
      <c r="E122" s="61"/>
      <c r="F122" s="15"/>
      <c r="G122" s="54"/>
      <c r="H122" s="17" t="s">
        <v>96</v>
      </c>
      <c r="I122" s="119"/>
      <c r="J122" s="136" t="s">
        <v>97</v>
      </c>
      <c r="K122" s="55"/>
      <c r="L122" s="15" t="s">
        <v>1</v>
      </c>
      <c r="M122" s="32"/>
      <c r="N122" s="33">
        <f>IF(K122&lt;=0,100%,K122)</f>
        <v>1</v>
      </c>
      <c r="O122" s="30">
        <f t="shared" ref="O122:O123" si="22">G122/1.14975*N122</f>
        <v>0</v>
      </c>
      <c r="P122" s="31">
        <f t="shared" ref="P122:P123" si="23">O122*$P$25</f>
        <v>0</v>
      </c>
      <c r="Q122" s="29">
        <f t="shared" ref="Q122:Q123" si="24">O122*$Q$25</f>
        <v>0</v>
      </c>
      <c r="R122" s="31">
        <f t="shared" ref="R122:R123" si="25">(O122+P122+Q122)-G122*K122</f>
        <v>0</v>
      </c>
      <c r="S122" s="97"/>
      <c r="T122" s="169">
        <f>IF(AND($B$21='TPS-TVQ'!$B$11,$B$22='TPS-TVQ'!$B$15),IF(K122="",(G122+I122*$T$21),((G122*K122)+(I122*K122*$T$21))),IF(K122="",(O122+I122*$T$21),((O122)+(I122*K122*$T$21))))</f>
        <v>0</v>
      </c>
      <c r="U122" s="104">
        <f>IF(AND($B$21='TPS-TVQ'!$B$11,$B$22='TPS-TVQ'!$B$15),IF(K122="",(I122+G122/$U$21),((I122*K122)+(G122*K122/$U$21))),IF(K122="",(I122+O122/$U$21),((I122*K122)+(O122/$U$21))))</f>
        <v>0</v>
      </c>
    </row>
    <row r="123" spans="2:21" ht="13.95" customHeight="1">
      <c r="B123" s="143" t="s">
        <v>51</v>
      </c>
      <c r="C123" s="62"/>
      <c r="D123" s="15"/>
      <c r="E123" s="61"/>
      <c r="F123" s="15"/>
      <c r="G123" s="54"/>
      <c r="H123" s="17" t="s">
        <v>96</v>
      </c>
      <c r="I123" s="119"/>
      <c r="J123" s="136" t="s">
        <v>97</v>
      </c>
      <c r="K123" s="55"/>
      <c r="L123" s="15" t="s">
        <v>1</v>
      </c>
      <c r="M123" s="32"/>
      <c r="N123" s="33">
        <f>IF(K123&lt;=0,100%,K123)</f>
        <v>1</v>
      </c>
      <c r="O123" s="30">
        <f t="shared" si="22"/>
        <v>0</v>
      </c>
      <c r="P123" s="31">
        <f t="shared" si="23"/>
        <v>0</v>
      </c>
      <c r="Q123" s="29">
        <f t="shared" si="24"/>
        <v>0</v>
      </c>
      <c r="R123" s="31">
        <f t="shared" si="25"/>
        <v>0</v>
      </c>
      <c r="S123" s="97"/>
      <c r="T123" s="169">
        <f>IF(AND($B$21='TPS-TVQ'!$B$11,$B$22='TPS-TVQ'!$B$15),IF(K123="",(G123+I123*$T$21),((G123*K123)+(I123*K123*$T$21))),IF(K123="",(O123+I123*$T$21),((O123)+(I123*K123*$T$21))))</f>
        <v>0</v>
      </c>
      <c r="U123" s="104">
        <f>IF(AND($B$21='TPS-TVQ'!$B$11,$B$22='TPS-TVQ'!$B$15),IF(K123="",(I123+G123/$U$21),((I123*K123)+(G123*K123/$U$21))),IF(K123="",(I123+O123/$U$21),((I123*K123)+(O123/$U$21))))</f>
        <v>0</v>
      </c>
    </row>
    <row r="124" spans="2:21" ht="13.95" customHeight="1">
      <c r="B124" s="15"/>
      <c r="C124" s="15"/>
      <c r="D124" s="15"/>
      <c r="E124" s="161"/>
      <c r="F124" s="15"/>
      <c r="G124" s="15"/>
      <c r="H124" s="15"/>
      <c r="I124" s="118"/>
      <c r="J124" s="51"/>
      <c r="K124" s="15"/>
      <c r="L124" s="15"/>
      <c r="M124" s="32"/>
      <c r="N124" s="33"/>
      <c r="O124" s="30"/>
      <c r="P124" s="31"/>
      <c r="Q124" s="29"/>
      <c r="R124" s="31"/>
      <c r="S124" s="97"/>
      <c r="T124" s="169">
        <f>IF(AND($B$21='TPS-TVQ'!$B$11,$B$22='TPS-TVQ'!$B$15),IF(K124="",(G124+I124*$T$21),((G124*K124)+(I124*K124*$T$21))),IF(K124="",(O124+I124*$T$21),((O124)+(I124*K124*$T$21))))</f>
        <v>0</v>
      </c>
      <c r="U124" s="104">
        <f>IF(AND($B$21='TPS-TVQ'!$B$11,$B$22='TPS-TVQ'!$B$15),IF(K124="",(I124+G124/$U$21),((I124*K124)+(G124*K124/$U$21))),IF(K124="",(I124+O124/$U$21),((I124*K124)+(O124/$U$21))))</f>
        <v>0</v>
      </c>
    </row>
    <row r="125" spans="2:21" ht="13.95" customHeight="1">
      <c r="B125" s="143" t="s">
        <v>78</v>
      </c>
      <c r="C125" s="62"/>
      <c r="D125" s="15"/>
      <c r="E125" s="121"/>
      <c r="F125" s="15"/>
      <c r="G125" s="51"/>
      <c r="H125" s="17"/>
      <c r="I125" s="118"/>
      <c r="J125" s="51"/>
      <c r="K125" s="51"/>
      <c r="L125" s="123"/>
      <c r="M125" s="32"/>
      <c r="N125" s="33"/>
      <c r="O125" s="30"/>
      <c r="P125" s="31"/>
      <c r="Q125" s="29"/>
      <c r="R125" s="31">
        <f t="shared" ref="R125:R128" si="26">(O125+P125+Q125)-G125*K125</f>
        <v>0</v>
      </c>
      <c r="S125" s="97"/>
      <c r="T125" s="169">
        <f>IF(AND($B$21='TPS-TVQ'!$B$11,$B$22='TPS-TVQ'!$B$15),IF(K125="",(G125+I125*$T$21),((G125*K125)+(I125*K125*$T$21))),IF(K125="",(O125+I125*$T$21),((O125)+(I125*K125*$T$21))))</f>
        <v>0</v>
      </c>
      <c r="U125" s="104">
        <f>IF(AND($B$21='TPS-TVQ'!$B$11,$B$22='TPS-TVQ'!$B$15),IF(K125="",(I125+G125/$U$21),((I125*K125)+(G125*K125/$U$21))),IF(K125="",(I125+O125/$U$21),((I125*K125)+(O125/$U$21))))</f>
        <v>0</v>
      </c>
    </row>
    <row r="126" spans="2:21" ht="13.95" customHeight="1">
      <c r="B126" s="15" t="s">
        <v>52</v>
      </c>
      <c r="C126" s="15"/>
      <c r="D126" s="15"/>
      <c r="E126" s="61"/>
      <c r="F126" s="15"/>
      <c r="G126" s="54"/>
      <c r="H126" s="17" t="s">
        <v>96</v>
      </c>
      <c r="I126" s="119"/>
      <c r="J126" s="136" t="s">
        <v>97</v>
      </c>
      <c r="K126" s="55"/>
      <c r="L126" s="15" t="s">
        <v>1</v>
      </c>
      <c r="M126" s="32"/>
      <c r="N126" s="33">
        <f>IF(K126&lt;=0,100%,K126)</f>
        <v>1</v>
      </c>
      <c r="O126" s="30">
        <f t="shared" ref="O126" si="27">G126/1.14975*N126</f>
        <v>0</v>
      </c>
      <c r="P126" s="31">
        <f>O126*$P$25</f>
        <v>0</v>
      </c>
      <c r="Q126" s="29">
        <f>O126*$Q$25</f>
        <v>0</v>
      </c>
      <c r="R126" s="31">
        <f t="shared" si="26"/>
        <v>0</v>
      </c>
      <c r="S126" s="97"/>
      <c r="T126" s="169">
        <f>IF(AND($B$21='TPS-TVQ'!$B$11,$B$22='TPS-TVQ'!$B$15),IF(K126="",(G126+I126*$T$21),((G126*K126)+(I126*K126*$T$21))),IF(K126="",(O126+I126*$T$21),((O126)+(I126*K126*$T$21))))</f>
        <v>0</v>
      </c>
      <c r="U126" s="104">
        <f>IF(AND($B$21='TPS-TVQ'!$B$11,$B$22='TPS-TVQ'!$B$15),IF(K126="",(I126+G126/$U$21),((I126*K126)+(G126*K126/$U$21))),IF(K126="",(I126+O126/$U$21),((I126*K126)+(O126/$U$21))))</f>
        <v>0</v>
      </c>
    </row>
    <row r="127" spans="2:21">
      <c r="B127" s="15"/>
      <c r="C127" s="15"/>
      <c r="D127" s="15"/>
      <c r="E127" s="161"/>
      <c r="F127" s="15"/>
      <c r="G127" s="15"/>
      <c r="H127" s="15"/>
      <c r="I127" s="118"/>
      <c r="J127" s="51"/>
      <c r="K127" s="15"/>
      <c r="L127" s="15"/>
      <c r="M127" s="32"/>
      <c r="N127" s="27"/>
      <c r="O127" s="27"/>
      <c r="P127" s="27"/>
      <c r="Q127" s="29"/>
      <c r="R127" s="31">
        <f t="shared" si="26"/>
        <v>0</v>
      </c>
      <c r="S127" s="97"/>
      <c r="T127" s="169"/>
      <c r="U127" s="104"/>
    </row>
    <row r="128" spans="2:21">
      <c r="B128" s="143" t="s">
        <v>47</v>
      </c>
      <c r="C128" s="62"/>
      <c r="D128" s="15"/>
      <c r="E128" s="61"/>
      <c r="F128" s="15"/>
      <c r="G128" s="54"/>
      <c r="H128" s="17" t="s">
        <v>96</v>
      </c>
      <c r="I128" s="119"/>
      <c r="J128" s="136" t="s">
        <v>97</v>
      </c>
      <c r="K128" s="55"/>
      <c r="L128" s="15" t="s">
        <v>1</v>
      </c>
      <c r="M128" s="32"/>
      <c r="N128" s="33">
        <f>IF(K128&lt;=0,100%,K128)</f>
        <v>1</v>
      </c>
      <c r="O128" s="30">
        <f t="shared" ref="O128" si="28">G128/1.14975*N128</f>
        <v>0</v>
      </c>
      <c r="P128" s="31">
        <f>O128*$P$25</f>
        <v>0</v>
      </c>
      <c r="Q128" s="29">
        <f t="shared" ref="Q128:Q129" si="29">O128*$Q$25</f>
        <v>0</v>
      </c>
      <c r="R128" s="31">
        <f t="shared" si="26"/>
        <v>0</v>
      </c>
      <c r="S128" s="97"/>
      <c r="T128" s="169">
        <f>IF(AND($B$21='TPS-TVQ'!$B$11,$B$22='TPS-TVQ'!$B$15),IF(K128="",(G128+I128*$T$21),((G128*K128)+(I128*K128*$T$21))),IF(K128="",(O128+I128*$T$21),((O128)+(I128*K128*$T$21))))</f>
        <v>0</v>
      </c>
      <c r="U128" s="104">
        <f>IF(AND($B$21='TPS-TVQ'!$B$11,$B$22='TPS-TVQ'!$B$15),IF(K128="",(I128+G128/$U$21),((I128*K128)+(G128*K128/$U$21))),IF(K128="",(I128+O128/$U$21),((I128*K128)+(O128/$U$21))))</f>
        <v>0</v>
      </c>
    </row>
    <row r="129" spans="2:21">
      <c r="B129" s="141"/>
      <c r="C129" s="62"/>
      <c r="D129" s="15"/>
      <c r="E129" s="61"/>
      <c r="F129" s="15"/>
      <c r="G129" s="54"/>
      <c r="H129" s="17" t="s">
        <v>96</v>
      </c>
      <c r="I129" s="119"/>
      <c r="J129" s="136" t="s">
        <v>97</v>
      </c>
      <c r="K129" s="55"/>
      <c r="L129" s="15" t="s">
        <v>1</v>
      </c>
      <c r="M129" s="32"/>
      <c r="N129" s="33">
        <f>IF(K129&lt;=0,100%,K129)</f>
        <v>1</v>
      </c>
      <c r="O129" s="30">
        <f>G129/1.14975*N129</f>
        <v>0</v>
      </c>
      <c r="P129" s="31">
        <f>O129*$P$25</f>
        <v>0</v>
      </c>
      <c r="Q129" s="29">
        <f t="shared" si="29"/>
        <v>0</v>
      </c>
      <c r="R129" s="31">
        <f>(O129+P129+Q129)-G129*K129</f>
        <v>0</v>
      </c>
      <c r="S129" s="97"/>
      <c r="T129" s="169">
        <f>IF(AND($B$21='TPS-TVQ'!$B$11,$B$22='TPS-TVQ'!$B$15),IF(K129="",(G129+I129*$T$21),((G129*K129)+(I129*K129*$T$21))),IF(K129="",(O129+I129*$T$21),((O129)+(I129*K129*$T$21))))</f>
        <v>0</v>
      </c>
      <c r="U129" s="104">
        <f>IF(AND($B$21='TPS-TVQ'!$B$11,$B$22='TPS-TVQ'!$B$15),IF(K129="",(I129+G129/$U$21),((I129*K129)+(G129*K129/$U$21))),IF(K129="",(I129+O129/$U$21),((I129*K129)+(O129/$U$21))))</f>
        <v>0</v>
      </c>
    </row>
    <row r="130" spans="2:21">
      <c r="B130" s="15"/>
      <c r="C130" s="15"/>
      <c r="D130" s="15"/>
      <c r="E130" s="15"/>
      <c r="F130" s="15"/>
      <c r="G130" s="15"/>
      <c r="H130" s="15"/>
      <c r="I130" s="132"/>
      <c r="J130" s="15"/>
      <c r="K130" s="15"/>
      <c r="L130" s="15"/>
      <c r="M130" s="32"/>
      <c r="N130" s="33"/>
      <c r="O130" s="30"/>
      <c r="P130" s="31"/>
      <c r="Q130" s="29"/>
      <c r="R130" s="31"/>
      <c r="S130" s="97"/>
      <c r="T130" s="169"/>
      <c r="U130" s="104"/>
    </row>
    <row r="131" spans="2:21">
      <c r="B131" s="139" t="s">
        <v>89</v>
      </c>
      <c r="C131" s="139"/>
      <c r="D131" s="139"/>
      <c r="E131" s="15"/>
      <c r="F131" s="15"/>
      <c r="G131" s="15"/>
      <c r="H131" s="51"/>
      <c r="I131" s="118"/>
      <c r="J131" s="51"/>
      <c r="K131" s="51"/>
      <c r="L131" s="123"/>
      <c r="M131" s="24"/>
      <c r="N131" s="33"/>
      <c r="O131" s="27"/>
      <c r="P131" s="31"/>
      <c r="Q131" s="31"/>
      <c r="R131" s="31"/>
      <c r="S131" s="97"/>
      <c r="T131" s="169">
        <f>IF(AND($B$21='TPS-TVQ'!$B$11,$B$22='TPS-TVQ'!$B$15),IF(K131="",(G131+I131*$T$21),((G131*K131)+(I131*K131*$T$21))),IF(K131="",(O131+I131*$T$21),((O131)+(I131*K131*$T$21))))</f>
        <v>0</v>
      </c>
      <c r="U131" s="104">
        <f>IF(AND($B$21='TPS-TVQ'!$B$11,$B$22='TPS-TVQ'!$B$15),IF(K131="",(I131+G131/$U$21),((I131*K131)+(G131*K131/$U$21))),IF(K131="",(I131+O131/$U$21),((I131*K131)+(O131/$U$21))))</f>
        <v>0</v>
      </c>
    </row>
    <row r="132" spans="2:21">
      <c r="R132" s="66"/>
      <c r="T132" s="170"/>
    </row>
    <row r="133" spans="2:21" ht="16.2" thickBot="1">
      <c r="N133" s="95" t="s">
        <v>133</v>
      </c>
      <c r="R133" s="25"/>
      <c r="T133" s="170"/>
    </row>
    <row r="134" spans="2:21" ht="27" thickBot="1">
      <c r="N134" s="39" t="s">
        <v>124</v>
      </c>
      <c r="O134" s="40">
        <f>O35</f>
        <v>0</v>
      </c>
      <c r="P134" s="42" t="s">
        <v>125</v>
      </c>
      <c r="Q134" s="42" t="s">
        <v>126</v>
      </c>
      <c r="R134" s="43"/>
      <c r="T134" s="170"/>
    </row>
    <row r="135" spans="2:21" ht="13.8" thickBot="1">
      <c r="P135" s="44">
        <f>P35</f>
        <v>0</v>
      </c>
      <c r="Q135" s="44">
        <f>Q35</f>
        <v>0</v>
      </c>
      <c r="R135" s="45"/>
      <c r="T135" s="3"/>
    </row>
    <row r="136" spans="2:21">
      <c r="P136" s="46" t="s">
        <v>127</v>
      </c>
      <c r="Q136" s="46" t="s">
        <v>128</v>
      </c>
      <c r="R136" s="42" t="s">
        <v>134</v>
      </c>
      <c r="T136" s="3"/>
    </row>
    <row r="137" spans="2:21" ht="13.8" thickBot="1">
      <c r="P137" s="44">
        <f>ROUND(SUM(P38:P129),2)</f>
        <v>0</v>
      </c>
      <c r="Q137" s="44">
        <f>ROUND(SUM(Q38:Q129),2)</f>
        <v>0</v>
      </c>
      <c r="R137" s="47">
        <f>P139+Q139</f>
        <v>0</v>
      </c>
      <c r="T137" s="3"/>
    </row>
    <row r="138" spans="2:21">
      <c r="P138" s="41" t="s">
        <v>129</v>
      </c>
      <c r="Q138" s="48" t="s">
        <v>130</v>
      </c>
      <c r="R138" s="25"/>
      <c r="T138" s="3"/>
    </row>
    <row r="139" spans="2:21" ht="13.8" thickBot="1">
      <c r="P139" s="49">
        <f>P135-P137</f>
        <v>0</v>
      </c>
      <c r="Q139" s="50">
        <f>Q135-Q137</f>
        <v>0</v>
      </c>
      <c r="R139" s="25"/>
      <c r="T139" s="3"/>
    </row>
    <row r="140" spans="2:21">
      <c r="N140" s="3"/>
      <c r="O140" s="3"/>
      <c r="P140" s="3"/>
      <c r="Q140" s="3"/>
      <c r="R140" s="3"/>
      <c r="S140" s="3"/>
      <c r="T140" s="3"/>
    </row>
    <row r="143" spans="2:21" hidden="1">
      <c r="B143" s="8" t="s">
        <v>102</v>
      </c>
      <c r="R143" s="25"/>
    </row>
    <row r="144" spans="2:21" ht="26.4" hidden="1">
      <c r="B144" s="8" t="s">
        <v>181</v>
      </c>
    </row>
    <row r="145" spans="2:2" ht="26.4" hidden="1">
      <c r="B145" s="8" t="s">
        <v>182</v>
      </c>
    </row>
    <row r="146" spans="2:2" hidden="1">
      <c r="B146" s="8"/>
    </row>
    <row r="147" spans="2:2" hidden="1">
      <c r="B147" s="8" t="s">
        <v>102</v>
      </c>
    </row>
    <row r="148" spans="2:2" hidden="1">
      <c r="B148" s="8" t="s">
        <v>184</v>
      </c>
    </row>
    <row r="149" spans="2:2" hidden="1">
      <c r="B149" s="8" t="s">
        <v>183</v>
      </c>
    </row>
    <row r="154" spans="2:2" hidden="1">
      <c r="B154" s="63" t="str">
        <f>IF(B21='TPS-TVQ'!B9,"PLEASE",IF(B21='TPS-TVQ'!B10,"notregistered",IF(B21='TPS-TVQ'!B11,"detailed","quick")))</f>
        <v>PLEASE</v>
      </c>
    </row>
  </sheetData>
  <sheetProtection algorithmName="SHA-512" hashValue="AxOlmZ8o05Dwiw/gLAIvHyZJGG8WbHuHoU5K1YABHJCSZZTl+lnWbOnoncd1uNwt4vrTayG1x5ZO84AWPd0iGQ==" saltValue="KEDhjvyDbMbQGy58c/K1Uw==" spinCount="100000" sheet="1" objects="1" scenarios="1"/>
  <mergeCells count="5">
    <mergeCell ref="B21:J21"/>
    <mergeCell ref="B24:J24"/>
    <mergeCell ref="T25:U25"/>
    <mergeCell ref="B22:J22"/>
    <mergeCell ref="B25:L25"/>
  </mergeCells>
  <phoneticPr fontId="0" type="noConversion"/>
  <conditionalFormatting sqref="B23:L24 B25 B26:L131">
    <cfRule type="expression" dxfId="5" priority="6">
      <formula>$E$7=""</formula>
    </cfRule>
  </conditionalFormatting>
  <conditionalFormatting sqref="O35:Q35">
    <cfRule type="expression" dxfId="4" priority="4">
      <formula>$E$7=""</formula>
    </cfRule>
  </conditionalFormatting>
  <dataValidations count="2">
    <dataValidation allowBlank="1" showInputMessage="1" showErrorMessage="1" promptTitle="Your name:" prompt="ATTENTION! YOU MUST ANSWER THIS QUESTION" sqref="E7"/>
    <dataValidation type="list" showInputMessage="1" showErrorMessage="1" error="ATTENTION VOUS DEVEZ OBLIGATOIREMENT RÉPONDRE À CETTE QUESTION." promptTitle="GST-QST Status" prompt="ATTENTION! YOU MUST ANSWER THIS QUESTION" sqref="B22:J22">
      <formula1>INDIRECT($B$154)</formula1>
    </dataValidation>
  </dataValidations>
  <pageMargins left="0.25" right="0.25" top="0.75" bottom="0.75" header="0.3" footer="0.3"/>
  <pageSetup scale="28" fitToHeight="0" orientation="portrait" r:id="rId1"/>
  <headerFooter alignWithMargins="0"/>
  <rowBreaks count="1" manualBreakCount="1">
    <brk id="64" max="16383" man="1"/>
  </rowBreaks>
  <customProperties>
    <customPr name="OrphanNamesChecked" r:id="rId2"/>
  </customProperties>
  <ignoredErrors>
    <ignoredError sqref="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69" r:id="rId5" name="Check Box 45">
              <controlPr defaultSize="0" autoFill="0" autoLine="0" autoPict="0">
                <anchor moveWithCells="1">
                  <from>
                    <xdr:col>4</xdr:col>
                    <xdr:colOff>22860</xdr:colOff>
                    <xdr:row>8</xdr:row>
                    <xdr:rowOff>152400</xdr:rowOff>
                  </from>
                  <to>
                    <xdr:col>4</xdr:col>
                    <xdr:colOff>365760</xdr:colOff>
                    <xdr:row>10</xdr:row>
                    <xdr:rowOff>7620</xdr:rowOff>
                  </to>
                </anchor>
              </controlPr>
            </control>
          </mc:Choice>
        </mc:AlternateContent>
        <mc:AlternateContent xmlns:mc="http://schemas.openxmlformats.org/markup-compatibility/2006">
          <mc:Choice Requires="x14">
            <control shapeId="1070" r:id="rId6" name="Check Box 46">
              <controlPr defaultSize="0" autoFill="0" autoLine="0" autoPict="0">
                <anchor moveWithCells="1">
                  <from>
                    <xdr:col>6</xdr:col>
                    <xdr:colOff>1028700</xdr:colOff>
                    <xdr:row>8</xdr:row>
                    <xdr:rowOff>144780</xdr:rowOff>
                  </from>
                  <to>
                    <xdr:col>7</xdr:col>
                    <xdr:colOff>175260</xdr:colOff>
                    <xdr:row>10</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593681F-1996-4141-B9D9-E7D1C8CB784A}">
            <xm:f>$B$22 = 'TPS-TVQ'!$B$2</xm:f>
            <x14:dxf>
              <font>
                <color theme="1"/>
              </font>
              <fill>
                <patternFill patternType="darkDown">
                  <fgColor theme="1"/>
                  <bgColor theme="1" tint="4.9989318521683403E-2"/>
                </patternFill>
              </fill>
              <border>
                <vertical/>
                <horizontal/>
              </border>
            </x14:dxf>
          </x14:cfRule>
          <xm:sqref>B23:L24 B25 B26:L131</xm:sqref>
        </x14:conditionalFormatting>
        <x14:conditionalFormatting xmlns:xm="http://schemas.microsoft.com/office/excel/2006/main">
          <x14:cfRule type="cellIs" priority="43" operator="equal" id="{541FD663-CF5F-45FD-B779-8D1C35A33451}">
            <xm:f>'TPS-TVQ'!$B$2</xm:f>
            <x14:dxf>
              <font>
                <color rgb="FFFF0000"/>
              </font>
            </x14:dxf>
          </x14:cfRule>
          <xm:sqref>B21:B22</xm:sqref>
        </x14:conditionalFormatting>
        <x14:conditionalFormatting xmlns:xm="http://schemas.microsoft.com/office/excel/2006/main">
          <x14:cfRule type="expression" priority="8" id="{FC5E99A3-ABB9-4DE7-8D9E-9B01745343B1}">
            <xm:f>$B$21 = 'TPS-TVQ'!$B$2</xm:f>
            <x14:dxf>
              <font>
                <color theme="1"/>
              </font>
              <fill>
                <patternFill>
                  <bgColor theme="1"/>
                </patternFill>
              </fill>
              <border>
                <left/>
                <right/>
                <top/>
                <bottom/>
              </border>
            </x14:dxf>
          </x14:cfRule>
          <xm:sqref>B23:L24 B25 B26:L131</xm:sqref>
        </x14:conditionalFormatting>
        <x14:conditionalFormatting xmlns:xm="http://schemas.microsoft.com/office/excel/2006/main">
          <x14:cfRule type="expression" priority="5" id="{DFAB4242-58FF-4DF6-A34F-089624E27388}">
            <xm:f>$B$21 = 'TPS-TVQ'!$B$2</xm:f>
            <x14:dxf>
              <font>
                <color theme="1"/>
              </font>
              <fill>
                <patternFill>
                  <bgColor theme="1"/>
                </patternFill>
              </fill>
              <border>
                <left/>
                <right/>
                <top/>
                <bottom/>
              </border>
            </x14:dxf>
          </x14:cfRule>
          <xm:sqref>O35:Q35</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error="ATTENTION VOUS DEVEZ OBLIGATOIREMENT RÉPONDRE À CETTE QUESTION." promptTitle="GST-QST Status" prompt="ATTENTION! YOU MUST ANSWER THIS QUESTION">
          <x14:formula1>
            <xm:f>'TPS-TVQ'!$B$9:$B$12</xm:f>
          </x14:formula1>
          <xm:sqref>B21:J21</xm:sqref>
        </x14:dataValidation>
        <x14:dataValidation type="list" allowBlank="1" showInputMessage="1" showErrorMessage="1">
          <x14:formula1>
            <xm:f>'TPS-TVQ'!$B$18:$B$19</xm:f>
          </x14:formula1>
          <xm:sqref>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0"/>
  <sheetViews>
    <sheetView topLeftCell="B1" workbookViewId="0">
      <selection activeCell="B11" sqref="A11:XFD11"/>
    </sheetView>
  </sheetViews>
  <sheetFormatPr baseColWidth="10" defaultColWidth="11.44140625" defaultRowHeight="13.2"/>
  <cols>
    <col min="1" max="1" width="6.109375" style="9" customWidth="1"/>
    <col min="2" max="2" width="88.33203125" style="8" customWidth="1"/>
    <col min="3" max="3" width="114.109375" style="9" customWidth="1"/>
    <col min="4" max="16384" width="11.44140625" style="9"/>
  </cols>
  <sheetData>
    <row r="1" spans="2:3">
      <c r="B1" s="8" t="s">
        <v>99</v>
      </c>
      <c r="C1" s="9" t="s">
        <v>100</v>
      </c>
    </row>
    <row r="2" spans="2:3" ht="26.4">
      <c r="B2" s="10" t="s">
        <v>132</v>
      </c>
      <c r="C2" s="8" t="s">
        <v>101</v>
      </c>
    </row>
    <row r="3" spans="2:3" ht="34.799999999999997">
      <c r="B3" s="11" t="s">
        <v>102</v>
      </c>
      <c r="C3" s="12" t="s">
        <v>107</v>
      </c>
    </row>
    <row r="4" spans="2:3" ht="26.4">
      <c r="B4" s="8" t="s">
        <v>103</v>
      </c>
      <c r="C4" s="13" t="s">
        <v>108</v>
      </c>
    </row>
    <row r="5" spans="2:3" ht="118.8">
      <c r="B5" s="8" t="s">
        <v>104</v>
      </c>
      <c r="C5" s="13" t="s">
        <v>180</v>
      </c>
    </row>
    <row r="6" spans="2:3" ht="52.8">
      <c r="B6" s="8" t="s">
        <v>105</v>
      </c>
      <c r="C6" s="13" t="s">
        <v>109</v>
      </c>
    </row>
    <row r="7" spans="2:3" ht="39.6">
      <c r="B7" s="8" t="s">
        <v>106</v>
      </c>
      <c r="C7" s="13" t="s">
        <v>110</v>
      </c>
    </row>
    <row r="9" spans="2:3" ht="26.4">
      <c r="B9" s="10" t="s">
        <v>132</v>
      </c>
    </row>
    <row r="10" spans="2:3">
      <c r="B10" s="8" t="s">
        <v>102</v>
      </c>
    </row>
    <row r="11" spans="2:3">
      <c r="B11" s="8" t="s">
        <v>181</v>
      </c>
    </row>
    <row r="12" spans="2:3">
      <c r="B12" s="8" t="s">
        <v>182</v>
      </c>
    </row>
    <row r="13" spans="2:3" ht="26.4">
      <c r="B13" s="10" t="s">
        <v>132</v>
      </c>
    </row>
    <row r="14" spans="2:3">
      <c r="B14" s="8" t="s">
        <v>102</v>
      </c>
    </row>
    <row r="15" spans="2:3">
      <c r="B15" s="8" t="s">
        <v>184</v>
      </c>
      <c r="C15" s="8" t="s">
        <v>184</v>
      </c>
    </row>
    <row r="16" spans="2:3">
      <c r="B16" s="8" t="s">
        <v>183</v>
      </c>
      <c r="C16" s="8" t="s">
        <v>183</v>
      </c>
    </row>
    <row r="18" spans="2:2">
      <c r="B18" s="162" t="s">
        <v>189</v>
      </c>
    </row>
    <row r="19" spans="2:2">
      <c r="B19" s="162" t="s">
        <v>190</v>
      </c>
    </row>
    <row r="20" spans="2:2" ht="145.19999999999999">
      <c r="B20" s="8" t="str">
        <f>IF(B18='TPS-TVQ'!B14,'TPS-TVQ'!C3,IF(B18='TPS-TVQ'!B15,'TPS-TVQ'!C4,'TPS-TVQ'!C5))</f>
        <v>Enter sales all taxes included
Enter the expenses all taxes included.
If you have non-taxable expenses, use a separate line and indicate this.
If you have sales outside Quebec but in Canada, you must indicate them separately by province.
If you have sales outside of Canada, you must indicate them separately and indicate the currency in column H.
If you have expenses outside Quebec or outside Canada, indicate them separately and indicate the province / country + currency in column H.
If you registered or unsubscribed during the year, you must prepare a separate questionnaire for the two periods.
You must provide us with the GST-QST form FPZ-500 so that we can prepare it for you.</v>
      </c>
    </row>
  </sheetData>
  <pageMargins left="0.7" right="0.7" top="0.75" bottom="0.75" header="0.3" footer="0.3"/>
  <pageSetup orientation="portrait" horizontalDpi="1200" verticalDpi="1200"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
  <sheetViews>
    <sheetView workbookViewId="0">
      <selection activeCell="A20" sqref="A20"/>
    </sheetView>
  </sheetViews>
  <sheetFormatPr baseColWidth="10" defaultRowHeight="13.2"/>
  <sheetData>
    <row r="19" spans="1:1" ht="92.4">
      <c r="A19" s="1" t="s">
        <v>148</v>
      </c>
    </row>
  </sheetData>
  <pageMargins left="0.7" right="0.7" top="0.75" bottom="0.75" header="0.3" footer="0.3"/>
  <pageSetup orientation="portrait" horizontalDpi="1200" verticalDpi="1200"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Self Employed Questionnaire</vt:lpstr>
      <vt:lpstr>TPS-TVQ</vt:lpstr>
      <vt:lpstr>Copyright Effisca</vt:lpstr>
      <vt:lpstr>detailed</vt:lpstr>
      <vt:lpstr>notregistered</vt:lpstr>
      <vt:lpstr>PLEASE</vt:lpstr>
      <vt:lpstr>quick</vt:lpstr>
      <vt:lpstr>'Self Employed Questionnaire'!Zone_d_impression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Godbout</dc:creator>
  <cp:lastModifiedBy>Ahmed Ben Kram</cp:lastModifiedBy>
  <dcterms:created xsi:type="dcterms:W3CDTF">2024-02-06T00:26:03Z</dcterms:created>
  <dcterms:modified xsi:type="dcterms:W3CDTF">2026-03-03T16:38:45Z</dcterms:modified>
</cp:coreProperties>
</file>