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A-DOCS\Administration et divers\Développement des questionnaires\En développement\2025-2026\À mettre en ligne\PUBLIÉS\"/>
    </mc:Choice>
  </mc:AlternateContent>
  <workbookProtection workbookAlgorithmName="SHA-512" workbookHashValue="D5ItawrYC0eDGFJaumh00+qnPs8KlEJheS/gIzwNMLJWLwEZ45iH+LukfEz5zQ1NvCg1mkz7yeROFzlYZnLMXA==" workbookSaltValue="49pHyDBtJmM2JYjHRTaoVg==" workbookSpinCount="100000" lockStructure="1"/>
  <bookViews>
    <workbookView xWindow="0" yWindow="0" windowWidth="20496" windowHeight="6504" firstSheet="4" activeTab="4"/>
  </bookViews>
  <sheets>
    <sheet name="DS_INTERNAL_SETTINGS_STORAGE" sheetId="4" state="veryHidden" r:id="rId1"/>
    <sheet name="DS_INTERNAL_DOCGROUP_STORAGE" sheetId="5" state="veryHidden" r:id="rId2"/>
    <sheet name="DS_INTERNAL_DOCUMENT_STORAGE" sheetId="6" state="veryHidden" r:id="rId3"/>
    <sheet name="DS_INTERNAL_SNIP_STORAGE" sheetId="7" state="veryHidden" r:id="rId4"/>
    <sheet name="Revenus et dépenses" sheetId="1" r:id="rId5"/>
    <sheet name="TPS-TVQ" sheetId="3" state="hidden" r:id="rId6"/>
    <sheet name="Copyright Effisca" sheetId="2" state="hidden" r:id="rId7"/>
  </sheets>
  <definedNames>
    <definedName name="ATTENTION">'TPS-TVQ'!$B$25</definedName>
    <definedName name="dcn" localSheetId="4">'Revenus et dépenses'!#REF!</definedName>
    <definedName name="détaillée">'TPS-TVQ'!$D$25:$D$26</definedName>
    <definedName name="pasinscrit">'TPS-TVQ'!$C$25</definedName>
    <definedName name="rapide">'TPS-TVQ'!$E$25:$E$26</definedName>
    <definedName name="Vous_préparez_votre_déclaration_de_TPS_TVQ_vous_même">'TPS-TVQ'!$D$25:$D$26</definedName>
    <definedName name="_xlnm.Print_Area" localSheetId="4">'Revenus et dépenses'!$A$1:$Q$131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9" i="1"/>
  <c r="U43" i="1"/>
  <c r="U73" i="1"/>
  <c r="T73" i="1"/>
  <c r="U89" i="1" l="1"/>
  <c r="U110" i="1"/>
  <c r="U129" i="1" l="1"/>
  <c r="O79" i="1" l="1"/>
  <c r="O78" i="1"/>
  <c r="U119" i="1"/>
  <c r="U121" i="1"/>
  <c r="U122" i="1"/>
  <c r="U123" i="1"/>
  <c r="U125" i="1"/>
  <c r="U126" i="1"/>
  <c r="U128" i="1"/>
  <c r="U131" i="1"/>
  <c r="U118" i="1"/>
  <c r="T118" i="1"/>
  <c r="U99" i="1" l="1"/>
  <c r="U102" i="1"/>
  <c r="U103" i="1"/>
  <c r="U104" i="1"/>
  <c r="U105" i="1"/>
  <c r="U106" i="1"/>
  <c r="U108" i="1"/>
  <c r="U109" i="1"/>
  <c r="U111" i="1"/>
  <c r="U98" i="1"/>
  <c r="U84" i="1"/>
  <c r="U85" i="1"/>
  <c r="U86" i="1"/>
  <c r="U87" i="1"/>
  <c r="U88" i="1"/>
  <c r="U83" i="1"/>
  <c r="U79" i="1"/>
  <c r="U80" i="1"/>
  <c r="U78" i="1"/>
  <c r="U74" i="1"/>
  <c r="U75" i="1"/>
  <c r="U45" i="1" l="1"/>
  <c r="U46" i="1"/>
  <c r="U47" i="1"/>
  <c r="U48" i="1"/>
  <c r="U49" i="1"/>
  <c r="U50" i="1"/>
  <c r="U51" i="1"/>
  <c r="U52" i="1"/>
  <c r="U53" i="1"/>
  <c r="U54" i="1"/>
  <c r="U55" i="1"/>
  <c r="U56" i="1"/>
  <c r="U57" i="1"/>
  <c r="U58" i="1"/>
  <c r="U59" i="1"/>
  <c r="U60" i="1"/>
  <c r="U61" i="1"/>
  <c r="U62" i="1"/>
  <c r="U63" i="1"/>
  <c r="U64" i="1"/>
  <c r="U44" i="1"/>
  <c r="T43" i="1"/>
  <c r="U42" i="1"/>
  <c r="O42" i="1"/>
  <c r="T42" i="1"/>
  <c r="U38" i="1"/>
  <c r="U32" i="1"/>
  <c r="U33" i="1"/>
  <c r="U34" i="1"/>
  <c r="T31" i="1"/>
  <c r="U27" i="1"/>
  <c r="U30" i="1" l="1"/>
  <c r="T38" i="1" l="1"/>
  <c r="T39" i="1"/>
  <c r="T88" i="1" l="1"/>
  <c r="Q43" i="1"/>
  <c r="P43" i="1"/>
  <c r="R52" i="1" l="1"/>
  <c r="R51" i="1"/>
  <c r="R50" i="1"/>
  <c r="R49" i="1"/>
  <c r="R48" i="1"/>
  <c r="R54" i="1"/>
  <c r="R56" i="1"/>
  <c r="R57" i="1"/>
  <c r="R58" i="1"/>
  <c r="R59" i="1"/>
  <c r="R60" i="1"/>
  <c r="R61" i="1"/>
  <c r="R62" i="1"/>
  <c r="R63" i="1"/>
  <c r="R64" i="1"/>
  <c r="T30" i="1"/>
  <c r="R99" i="1"/>
  <c r="R100" i="1"/>
  <c r="R101" i="1"/>
  <c r="R102" i="1"/>
  <c r="R103" i="1"/>
  <c r="R104" i="1"/>
  <c r="R105" i="1"/>
  <c r="R106" i="1"/>
  <c r="R107" i="1"/>
  <c r="R108" i="1"/>
  <c r="R109" i="1"/>
  <c r="R111" i="1"/>
  <c r="T98" i="1"/>
  <c r="O98" i="1"/>
  <c r="O43" i="1" l="1"/>
  <c r="U29" i="1"/>
  <c r="T131" i="1"/>
  <c r="T129" i="1"/>
  <c r="T128" i="1"/>
  <c r="T126" i="1"/>
  <c r="T125" i="1"/>
  <c r="T123" i="1"/>
  <c r="T122" i="1"/>
  <c r="T121" i="1"/>
  <c r="R129" i="1"/>
  <c r="R128" i="1"/>
  <c r="R127" i="1"/>
  <c r="R126" i="1"/>
  <c r="R125" i="1"/>
  <c r="R123" i="1"/>
  <c r="R122" i="1"/>
  <c r="R118" i="1"/>
  <c r="T89" i="1"/>
  <c r="T87" i="1"/>
  <c r="T86" i="1"/>
  <c r="T84" i="1"/>
  <c r="T83" i="1"/>
  <c r="T80" i="1"/>
  <c r="T79" i="1"/>
  <c r="T78" i="1"/>
  <c r="T75" i="1"/>
  <c r="T74" i="1"/>
  <c r="O44" i="1"/>
  <c r="O129" i="1" l="1"/>
  <c r="T99" i="1" l="1"/>
  <c r="T102" i="1"/>
  <c r="T103" i="1"/>
  <c r="T104" i="1"/>
  <c r="T105" i="1"/>
  <c r="T106" i="1"/>
  <c r="T108" i="1"/>
  <c r="T109" i="1"/>
  <c r="T110" i="1"/>
  <c r="T111" i="1"/>
  <c r="T34" i="1"/>
  <c r="T27" i="1"/>
  <c r="T28" i="1"/>
  <c r="U28" i="1" s="1"/>
  <c r="T29" i="1"/>
  <c r="T32" i="1"/>
  <c r="T64" i="1" l="1"/>
  <c r="T63" i="1"/>
  <c r="T62" i="1"/>
  <c r="T61" i="1"/>
  <c r="T60" i="1"/>
  <c r="T59" i="1"/>
  <c r="T58" i="1"/>
  <c r="T57" i="1"/>
  <c r="T56" i="1"/>
  <c r="T55" i="1"/>
  <c r="T54" i="1"/>
  <c r="T53" i="1"/>
  <c r="T52" i="1"/>
  <c r="T51" i="1"/>
  <c r="T50" i="1"/>
  <c r="T49" i="1"/>
  <c r="T45" i="1"/>
  <c r="T46" i="1"/>
  <c r="T44" i="1"/>
  <c r="Q129" i="1"/>
  <c r="Q126" i="1"/>
  <c r="Q118" i="1"/>
  <c r="P129" i="1"/>
  <c r="P126" i="1"/>
  <c r="P118" i="1"/>
  <c r="O128" i="1"/>
  <c r="O126" i="1"/>
  <c r="O123" i="1"/>
  <c r="O122" i="1"/>
  <c r="O118" i="1"/>
  <c r="P122" i="1" l="1"/>
  <c r="Q122" i="1"/>
  <c r="P128" i="1"/>
  <c r="Q128" i="1"/>
  <c r="P123" i="1"/>
  <c r="Q123" i="1"/>
  <c r="B24" i="1" l="1"/>
  <c r="O85" i="1" l="1"/>
  <c r="T85" i="1" s="1"/>
  <c r="O32" i="1" l="1"/>
  <c r="O27" i="1"/>
  <c r="O99" i="1" l="1"/>
  <c r="B17" i="1" l="1"/>
  <c r="B142" i="1" l="1"/>
  <c r="O31" i="1" l="1"/>
  <c r="P32" i="1" l="1"/>
  <c r="O33" i="1"/>
  <c r="T33" i="1" s="1"/>
  <c r="U35" i="1" s="1"/>
  <c r="O34" i="1"/>
  <c r="O29" i="1"/>
  <c r="O30" i="1"/>
  <c r="T35" i="1" l="1"/>
  <c r="Q32" i="1"/>
  <c r="R32" i="1" s="1"/>
  <c r="N30" i="1" l="1"/>
  <c r="G35" i="1" l="1"/>
  <c r="R87" i="1" l="1"/>
  <c r="R86" i="1"/>
  <c r="R82" i="1"/>
  <c r="R81" i="1"/>
  <c r="N84" i="1"/>
  <c r="N85" i="1"/>
  <c r="P85" i="1" s="1"/>
  <c r="N86" i="1"/>
  <c r="N87" i="1"/>
  <c r="N83" i="1"/>
  <c r="N80" i="1"/>
  <c r="O80" i="1" s="1"/>
  <c r="N75" i="1"/>
  <c r="N99" i="1"/>
  <c r="N100" i="1"/>
  <c r="N101" i="1"/>
  <c r="N102" i="1"/>
  <c r="N103" i="1"/>
  <c r="N104" i="1"/>
  <c r="N105" i="1"/>
  <c r="N106" i="1"/>
  <c r="N107" i="1"/>
  <c r="N108" i="1"/>
  <c r="N109" i="1"/>
  <c r="N110" i="1"/>
  <c r="N98" i="1"/>
  <c r="P98" i="1" s="1"/>
  <c r="O110" i="1"/>
  <c r="N129" i="1"/>
  <c r="N128" i="1"/>
  <c r="N126" i="1"/>
  <c r="N123" i="1"/>
  <c r="N122" i="1"/>
  <c r="N119" i="1"/>
  <c r="O119" i="1" s="1"/>
  <c r="N118" i="1"/>
  <c r="O108" i="1"/>
  <c r="O105" i="1"/>
  <c r="O104" i="1"/>
  <c r="O103" i="1"/>
  <c r="O102" i="1"/>
  <c r="O89" i="1"/>
  <c r="N89" i="1"/>
  <c r="O88" i="1"/>
  <c r="N88" i="1"/>
  <c r="O87" i="1"/>
  <c r="O86" i="1"/>
  <c r="O84" i="1"/>
  <c r="O83" i="1"/>
  <c r="O75" i="1"/>
  <c r="N64" i="1"/>
  <c r="O64" i="1" s="1"/>
  <c r="N63" i="1"/>
  <c r="O63" i="1" s="1"/>
  <c r="N62" i="1"/>
  <c r="O62" i="1" s="1"/>
  <c r="N61" i="1"/>
  <c r="O61" i="1" s="1"/>
  <c r="N60" i="1"/>
  <c r="O60" i="1" s="1"/>
  <c r="N59" i="1"/>
  <c r="O59" i="1" s="1"/>
  <c r="N58" i="1"/>
  <c r="O58" i="1" s="1"/>
  <c r="N57" i="1"/>
  <c r="O57" i="1" s="1"/>
  <c r="N56" i="1"/>
  <c r="O56" i="1" s="1"/>
  <c r="N54" i="1"/>
  <c r="O54" i="1" s="1"/>
  <c r="N53" i="1"/>
  <c r="O53" i="1" s="1"/>
  <c r="N52" i="1"/>
  <c r="O52" i="1" s="1"/>
  <c r="N51" i="1"/>
  <c r="O51" i="1" s="1"/>
  <c r="N50" i="1"/>
  <c r="O50" i="1" s="1"/>
  <c r="N49" i="1"/>
  <c r="O49" i="1" s="1"/>
  <c r="N48" i="1"/>
  <c r="O48" i="1" s="1"/>
  <c r="T48" i="1" s="1"/>
  <c r="N47" i="1"/>
  <c r="N46" i="1"/>
  <c r="O46" i="1" s="1"/>
  <c r="N45" i="1"/>
  <c r="O45" i="1" s="1"/>
  <c r="N44" i="1"/>
  <c r="N42" i="1"/>
  <c r="O38" i="1"/>
  <c r="O28" i="1"/>
  <c r="O35" i="1" s="1"/>
  <c r="P27" i="1"/>
  <c r="I35" i="1"/>
  <c r="P119" i="1" l="1"/>
  <c r="R119" i="1" s="1"/>
  <c r="Q119" i="1"/>
  <c r="T119" i="1"/>
  <c r="O47" i="1"/>
  <c r="Q89" i="1"/>
  <c r="Q49" i="1"/>
  <c r="P61" i="1"/>
  <c r="Q54" i="1"/>
  <c r="Q57" i="1"/>
  <c r="P110" i="1"/>
  <c r="Q110" i="1"/>
  <c r="Q83" i="1"/>
  <c r="Q28" i="1"/>
  <c r="Q29" i="1"/>
  <c r="R84" i="1"/>
  <c r="Q31" i="1"/>
  <c r="P89" i="1"/>
  <c r="R89" i="1" s="1"/>
  <c r="P75" i="1"/>
  <c r="Q98" i="1"/>
  <c r="R98" i="1" s="1"/>
  <c r="P83" i="1"/>
  <c r="P57" i="1"/>
  <c r="P54" i="1"/>
  <c r="P49" i="1"/>
  <c r="P31" i="1"/>
  <c r="P29" i="1"/>
  <c r="Q38" i="1"/>
  <c r="Q51" i="1"/>
  <c r="P51" i="1"/>
  <c r="P63" i="1"/>
  <c r="Q63" i="1"/>
  <c r="Q50" i="1"/>
  <c r="P50" i="1"/>
  <c r="Q59" i="1"/>
  <c r="P59" i="1"/>
  <c r="Q60" i="1"/>
  <c r="P60" i="1"/>
  <c r="Q62" i="1"/>
  <c r="P62" i="1"/>
  <c r="Q52" i="1"/>
  <c r="P52" i="1"/>
  <c r="Q48" i="1"/>
  <c r="P48" i="1"/>
  <c r="Q58" i="1"/>
  <c r="P58" i="1"/>
  <c r="Q56" i="1"/>
  <c r="P56" i="1"/>
  <c r="Q61" i="1"/>
  <c r="P42" i="1"/>
  <c r="R42" i="1" s="1"/>
  <c r="P88" i="1"/>
  <c r="Q85" i="1"/>
  <c r="Q27" i="1"/>
  <c r="P38" i="1"/>
  <c r="Q42" i="1"/>
  <c r="Q75" i="1"/>
  <c r="P64" i="1"/>
  <c r="P28" i="1"/>
  <c r="Q64" i="1"/>
  <c r="Q88" i="1"/>
  <c r="R110" i="1" l="1"/>
  <c r="T47" i="1"/>
  <c r="P47" i="1"/>
  <c r="P137" i="1" s="1"/>
  <c r="Q47" i="1"/>
  <c r="Q137" i="1" s="1"/>
  <c r="R83" i="1"/>
  <c r="R75" i="1"/>
  <c r="P35" i="1"/>
  <c r="P135" i="1" s="1"/>
  <c r="Q35" i="1"/>
  <c r="R9" i="1" s="1"/>
  <c r="R88" i="1"/>
  <c r="R85" i="1"/>
  <c r="Q12" i="1"/>
  <c r="R31" i="1"/>
  <c r="P8" i="1"/>
  <c r="O134" i="1"/>
  <c r="R12" i="1"/>
  <c r="R47" i="1" l="1"/>
  <c r="Q8" i="1"/>
  <c r="R8" i="1"/>
  <c r="Q9" i="1"/>
  <c r="Q10" i="1" s="1"/>
  <c r="Q18" i="1" s="1"/>
  <c r="Q135" i="1"/>
  <c r="Q139" i="1" s="1"/>
  <c r="R10" i="1"/>
  <c r="R18" i="1" s="1"/>
  <c r="P139" i="1"/>
  <c r="P18" i="1" l="1"/>
  <c r="R137" i="1"/>
  <c r="P9" i="1"/>
  <c r="P10" i="1" s="1"/>
</calcChain>
</file>

<file path=xl/comments1.xml><?xml version="1.0" encoding="utf-8"?>
<comments xmlns="http://schemas.openxmlformats.org/spreadsheetml/2006/main">
  <authors>
    <author>Nicolas Godbout</author>
  </authors>
  <commentList>
    <comment ref="T25" authorId="0" shapeId="0">
      <text>
        <r>
          <rPr>
            <b/>
            <sz val="9"/>
            <color indexed="81"/>
            <rFont val="Tahoma"/>
            <family val="2"/>
          </rPr>
          <t>Nicolas Godbout:</t>
        </r>
        <r>
          <rPr>
            <sz val="9"/>
            <color indexed="81"/>
            <rFont val="Tahoma"/>
            <family val="2"/>
          </rPr>
          <t xml:space="preserve">
 Si le client est en détaillé et que nous faisons sa déclaration, il faut prendre les montants avant taxes à la place</t>
        </r>
      </text>
    </comment>
  </commentList>
</comments>
</file>

<file path=xl/connections.xml><?xml version="1.0" encoding="utf-8"?>
<connections xmlns="http://schemas.openxmlformats.org/spreadsheetml/2006/main">
  <connection id="1" keepAlive="1" name="Requête - TPS-TVQ" description="Connexion à la requête « TPS-TVQ » dans le classeur." type="5" refreshedVersion="0" background="1">
    <dbPr connection="Provider=Microsoft.Mashup.OleDb.1;Data Source=$Workbook$;Location=TPS-TVQ;Extended Properties=&quot;&quot;" command="SELECT * FROM [TPS-TVQ]"/>
  </connection>
</connections>
</file>

<file path=xl/sharedStrings.xml><?xml version="1.0" encoding="utf-8"?>
<sst xmlns="http://schemas.openxmlformats.org/spreadsheetml/2006/main" count="397" uniqueCount="193">
  <si>
    <t>FRAIS DE VEHICULE</t>
  </si>
  <si>
    <t>Type d'activité :</t>
  </si>
  <si>
    <t>PORTION D'UTILISATION POUR AFFAIRES</t>
  </si>
  <si>
    <t xml:space="preserve">Assurance maison </t>
  </si>
  <si>
    <t>SI pas travailleur autonome toute l'année, fournir les chiffres seulement pour la période concernée.</t>
  </si>
  <si>
    <t>ex. : 5000 km / 20000 km ou 25%</t>
  </si>
  <si>
    <t>ex.: 1 pièce/4,5 ou 22%</t>
  </si>
  <si>
    <t>Nom de l'entreprise (si enregistrée) :</t>
  </si>
  <si>
    <t>Cotisations professionnelles et permis</t>
  </si>
  <si>
    <t>Autres (spécifiez) :</t>
  </si>
  <si>
    <t>Publicité et promotion</t>
  </si>
  <si>
    <t>Entretien du véhicule</t>
  </si>
  <si>
    <t>Ordinateurs et autre équipement informatique</t>
  </si>
  <si>
    <t>Logiciels</t>
  </si>
  <si>
    <t xml:space="preserve">Équipement </t>
  </si>
  <si>
    <t>Donner montants totaux pour l'année même si personnel</t>
  </si>
  <si>
    <t xml:space="preserve">Taxes municipales </t>
  </si>
  <si>
    <t>Taxes scolaires</t>
  </si>
  <si>
    <t>%</t>
  </si>
  <si>
    <t>Fournitures</t>
  </si>
  <si>
    <t>Frais de carburant</t>
  </si>
  <si>
    <t>Frais de gestion et d'administration</t>
  </si>
  <si>
    <t>Frais de repas et de représentation (si avec client ou fournisseur)</t>
  </si>
  <si>
    <t>Intérêts et frais bancaires (à usage pour affaires)</t>
  </si>
  <si>
    <t>Téléphone cellulaire</t>
  </si>
  <si>
    <t>Assurances</t>
  </si>
  <si>
    <t>Assurances professionnelles (pas véhicule ici)</t>
  </si>
  <si>
    <t>Frais de stationnement (seulement ceux pour affaires)</t>
  </si>
  <si>
    <t>BUREAU À DOMICILE</t>
  </si>
  <si>
    <t>Si acheté durant l'année de déclaration, fournir le prix d'achat.</t>
  </si>
  <si>
    <t>Sous-traitants</t>
  </si>
  <si>
    <t>Date acquisition</t>
  </si>
  <si>
    <t xml:space="preserve">Autres (précisez) : </t>
  </si>
  <si>
    <t>Frais de condo</t>
  </si>
  <si>
    <t>Si Société en nom collectif, votre % des bénéfices : ___________</t>
  </si>
  <si>
    <t>Les sociétés en nom collectif doivent inclure tout les revenus et toutes les dépenses de la société.</t>
  </si>
  <si>
    <t>QUESTIONNAIRE DE TRAVAIL AUTONOME</t>
  </si>
  <si>
    <t xml:space="preserve">Année d'imposition visée : </t>
  </si>
  <si>
    <t>Si acheté durant l'année de déclaration, fournir le prix d'achat :</t>
  </si>
  <si>
    <t>IMMOBILISATIONS (SEULEMENT SI JAMAIS AMORTIES AVANT)</t>
  </si>
  <si>
    <t>En général, biens durant plus d'une année et de plus de 200$. Si moins de 200$, mettre comme fourniture svp.</t>
  </si>
  <si>
    <t>Si acquis avant et jamais amortit, fournir la valeur marchande de remplacement.</t>
  </si>
  <si>
    <t>Valeur / Prix</t>
  </si>
  <si>
    <t>Voir instructions ci-haut</t>
  </si>
  <si>
    <t>Catégorie #12</t>
  </si>
  <si>
    <t>Catégorie #8</t>
  </si>
  <si>
    <t>Petits outils</t>
  </si>
  <si>
    <t>Catégorie #50 (SAUF si acheté entre 27-01-2009 et fev 2011)</t>
  </si>
  <si>
    <t>Bureau, chaises, mobilier</t>
  </si>
  <si>
    <t>Pourcentage d'utilisation du véhicule pour affaires :</t>
  </si>
  <si>
    <t>Frais juridiques et honoraires professionnels</t>
  </si>
  <si>
    <t>Frais comptables (nous ajouterons automatiquement nos frais)</t>
  </si>
  <si>
    <t>Frais de location (loyer commercial seulement, voir section domicile plus loin)</t>
  </si>
  <si>
    <t>Internet (précisez le % pour affaires)</t>
  </si>
  <si>
    <t>Chauffage et électricité</t>
  </si>
  <si>
    <t>Si propriétaire</t>
  </si>
  <si>
    <t>Si locataire</t>
  </si>
  <si>
    <t>Il faut aussi fournir la date de début et de la fin du contrat :</t>
  </si>
  <si>
    <t>Achats de biens destinés à la revente (inscrire aussi inventaire)</t>
  </si>
  <si>
    <t>COÛT DES PRODUITS VENDUS (si vente de produits)</t>
  </si>
  <si>
    <t xml:space="preserve">REVENUS </t>
  </si>
  <si>
    <t>DÉPENSES DIRECTES</t>
  </si>
  <si>
    <t xml:space="preserve">Vous n'êtes pas inscrit aux taxes </t>
  </si>
  <si>
    <t>Identification</t>
  </si>
  <si>
    <t>Inventaire (stocks) à la fin de la période</t>
  </si>
  <si>
    <t xml:space="preserve">Marque du véhicule : </t>
  </si>
  <si>
    <t xml:space="preserve">Si loué : </t>
  </si>
  <si>
    <t xml:space="preserve">Si c'est un véhicule loué, fournir prix de détail suggéré du fabricant : </t>
  </si>
  <si>
    <t xml:space="preserve">Si vous avez acheté le véhicule: </t>
  </si>
  <si>
    <t>Si acquis avant et jamais amortit avant, fournir la valeur marchande de remplacement.)</t>
  </si>
  <si>
    <t>Intérêts sur prêt auto</t>
  </si>
  <si>
    <t>Autres dépenses</t>
  </si>
  <si>
    <t>Plaques</t>
  </si>
  <si>
    <t>Permis de conduire</t>
  </si>
  <si>
    <t>SOURCE DE REVENU QUI NE FIGURENT SUR AUCUN FEUILLET FISCAL</t>
  </si>
  <si>
    <t xml:space="preserve">NOM DE LA PERSONNE :   </t>
  </si>
  <si>
    <t xml:space="preserve">Autres (précisez) - ne pas mettre internet ni le téléphone dans cette section svp : </t>
  </si>
  <si>
    <t>Petits outils (moins de 200$)</t>
  </si>
  <si>
    <t>TPS</t>
  </si>
  <si>
    <t>TVQ</t>
  </si>
  <si>
    <t xml:space="preserve">TPS </t>
  </si>
  <si>
    <t xml:space="preserve">TVQ </t>
  </si>
  <si>
    <t xml:space="preserve">TPS sur ventes </t>
  </si>
  <si>
    <t xml:space="preserve">TVQ sur vente </t>
  </si>
  <si>
    <t xml:space="preserve">CTI </t>
  </si>
  <si>
    <t xml:space="preserve">RTI </t>
  </si>
  <si>
    <t>Déclaration de taxes détaillée</t>
  </si>
  <si>
    <t xml:space="preserve">Si location, frais de location (pour la période de l'année)  prêt auto n'est pas location) </t>
  </si>
  <si>
    <t xml:space="preserve">Frais de déplacement </t>
  </si>
  <si>
    <t>Congrès et formation</t>
  </si>
  <si>
    <t>Travaux en cours (le travail engagé mais pas encore facturé est imposable)</t>
  </si>
  <si>
    <t>100% des dépenses ici</t>
  </si>
  <si>
    <r>
      <t xml:space="preserve">Type de propriété:                       </t>
    </r>
    <r>
      <rPr>
        <sz val="12"/>
        <rFont val="Arial"/>
        <family val="2"/>
        <scheme val="minor"/>
      </rPr>
      <t xml:space="preserve"> </t>
    </r>
  </si>
  <si>
    <r>
      <t xml:space="preserve">Location à </t>
    </r>
    <r>
      <rPr>
        <u/>
        <sz val="10"/>
        <rFont val="Arial"/>
        <family val="2"/>
        <scheme val="minor"/>
      </rPr>
      <t>court terme</t>
    </r>
    <r>
      <rPr>
        <sz val="10"/>
        <rFont val="Arial"/>
        <family val="2"/>
        <scheme val="minor"/>
      </rPr>
      <t xml:space="preserve"> (à 100%)</t>
    </r>
  </si>
  <si>
    <r>
      <t xml:space="preserve">*SVP fournir les </t>
    </r>
    <r>
      <rPr>
        <b/>
        <sz val="10"/>
        <rFont val="Arial"/>
        <family val="2"/>
        <scheme val="minor"/>
      </rPr>
      <t>montants totaux pour l'appartement au complet</t>
    </r>
    <r>
      <rPr>
        <sz val="10"/>
        <rFont val="Arial"/>
        <family val="2"/>
        <scheme val="minor"/>
      </rPr>
      <t xml:space="preserve"> même si partagé avec des colocs.</t>
    </r>
  </si>
  <si>
    <r>
      <t xml:space="preserve">Intérêt hypothécaire (la portion du capital n'est </t>
    </r>
    <r>
      <rPr>
        <u/>
        <sz val="10"/>
        <rFont val="Arial"/>
        <family val="2"/>
        <scheme val="minor"/>
      </rPr>
      <t>PAS</t>
    </r>
    <r>
      <rPr>
        <sz val="10"/>
        <rFont val="Arial"/>
        <family val="2"/>
        <scheme val="minor"/>
      </rPr>
      <t xml:space="preserve"> déductible)</t>
    </r>
  </si>
  <si>
    <t>Avez-vous vendu ou jeté un bien ? Si oui,  vous en avez disposé. Si c'est le cas, veuillez nous fournir les détails de ces dispositions.</t>
  </si>
  <si>
    <t>Loyer (la SOMME TOTALE payée au cours de la période concernée)</t>
  </si>
  <si>
    <t xml:space="preserve"> $CAD</t>
  </si>
  <si>
    <t>Questions</t>
  </si>
  <si>
    <t>Instructions</t>
  </si>
  <si>
    <t>Inscrire les ventes avant taxes (vous n'en chargez pas !) 
Inscrire les dépenses toutes taxes incluses
*Si vos ventes brutes sont supérieures à 30 000 $, vous devez obligatoirement vous inscrire au fichier de la TPS/TVQ. </t>
  </si>
  <si>
    <t>Vous êtes inscrit à la TPS-TVQ en méthode détaillée (méthode PAR DÉFAUT) et vous nous mandatez de préparer la déclaration de TPS-TVQ</t>
  </si>
  <si>
    <t>Vous êtes inscrit à la TPS-TVQ en méthode rapide (VOUS AVEZ FAIT UNE DEMANDE SPÉCIALE) et vous nous mandatez de préparer la déclaration de TPS-TVQ</t>
  </si>
  <si>
    <t>Vous êtes inscrit à la TPS-TVQ en méthode rapide (VOUS AVEZ FAIT UNE DEMANDE SPÉCIALE) et vous préparez votre déclaration de TPS-TVQ vous-même</t>
  </si>
  <si>
    <t>Instructions pour remplir ce questionnaire : Inscrire les ventes avant taxes, Inscrire les dépenses avant taxes 
Si vous vous êtes inscrits ou désinscrits durant l'année, il faut préparer un questionnaire distinct pour les deux périodes.</t>
  </si>
  <si>
    <t>Si vous vous êtes inscrits ou désinscrits durant l'année, il faut préparer un questionnaire distinct pour les deux périodes. 
Instructions pour remplir ce questionnaire : 
Inscrire les ventes avant taxes ainsi que les taxes non remises, 
Inscrire les dépenses toutes taxes incluses</t>
  </si>
  <si>
    <t>Informations relatives aux TPS-TVQ - remplir obligatoirement</t>
  </si>
  <si>
    <t>Vous êtes inscrit à la TPS-TVQ en méthode détaillée (méthode PAR DÉFAUT) et vous préparez votre déclaration de TPS-TVQ vous-même</t>
  </si>
  <si>
    <t>Vous devez nous fournir le formulaire de déclaration de TPS-TVQ FPZ-500 afin que nous le préparions pour vous.
Si vous vous êtes inscrits ou désinscrits durant l'année, il faut préparer un questionnaire distinct pour les deux périodes.
Instructions pour remplir ce questionnaire : 
Inscrire les ventes toutes taxes incluses
Inscrire les dépenses toutes taxes incluses.
Si vous avez des ventes hors du Québec mais au Canada, vous devez les indiquer séparément par province.
Si vous avez des ventes hors du Canada, vous devez les indiquer séparément et indiquez la devise dans la colonne F.</t>
  </si>
  <si>
    <t>Commentaires</t>
  </si>
  <si>
    <t>Le T4A est avant TPS-TVQ</t>
  </si>
  <si>
    <t>Règle du demi-taux applicable sur les taxes aussi.</t>
  </si>
  <si>
    <t>Exonéré.</t>
  </si>
  <si>
    <t>Salaires en tant qu'employés</t>
  </si>
  <si>
    <t>Attention, consulter le guide IN-203 pour le traitement des achat de voiture.</t>
  </si>
  <si>
    <t>REVENU QUI FIGURENT À LA CASE 28 d'un T4A</t>
  </si>
  <si>
    <t>REVENU QUI FIGURENT À LA CASE 48 d'un T4A</t>
  </si>
  <si>
    <t>REVENU QUI FIGURENT À LA CASE 20 d'un T4A</t>
  </si>
  <si>
    <t>USD$</t>
  </si>
  <si>
    <r>
      <t xml:space="preserve">Merci de </t>
    </r>
    <r>
      <rPr>
        <sz val="12"/>
        <color rgb="FF00B0F0"/>
        <rFont val="Arial"/>
        <family val="2"/>
        <scheme val="minor"/>
      </rPr>
      <t>cliquer sur le menu déroulant de la ligne suivante</t>
    </r>
    <r>
      <rPr>
        <sz val="12"/>
        <rFont val="Arial"/>
        <family val="2"/>
        <scheme val="minor"/>
      </rPr>
      <t xml:space="preserve"> pour sélectionner la bonne option.</t>
    </r>
  </si>
  <si>
    <t>INSTRUCTIONS (selon le choix du menu déroulant précédent)</t>
  </si>
  <si>
    <t>TOTAL DES REVENUS</t>
  </si>
  <si>
    <t>AAAA-MM-JJ</t>
  </si>
  <si>
    <t>Montant imposable</t>
  </si>
  <si>
    <t>Exonéré</t>
  </si>
  <si>
    <t>Provision imposable, me pas considérer aux fins de TPS-TVQ</t>
  </si>
  <si>
    <t>Total VENTES</t>
  </si>
  <si>
    <t>Dépenses déductible proratée</t>
  </si>
  <si>
    <t>Les achats sont déjà comptabilisés pour la tps-tvq.</t>
  </si>
  <si>
    <t>Taxe de 9%.  N'est pas admissible comme TVQ.</t>
  </si>
  <si>
    <t>Ventes</t>
  </si>
  <si>
    <t>Merci de sélectionner d'abord une réponse à la question sur les taxes de ventes.</t>
  </si>
  <si>
    <t>ATTENTION : vous devez répondre à cette question sans quoi nous ne pouvons pas traiter votre dossier. Svp cliquer sur cette case pour atteindre le menu déroulant dans le coin en bas à droite.</t>
  </si>
  <si>
    <t>américain</t>
  </si>
  <si>
    <t>X01R21E9FVY9Q92HJZDQNS7P549J95XDV5GSXKQW9PWHR1EGT7NG</t>
  </si>
  <si>
    <t>Nicolas Godbout</t>
  </si>
  <si>
    <t>Create</t>
  </si>
  <si>
    <t>2b63810c-d9b4-4977-b658-725a1828b977</t>
  </si>
  <si>
    <t>{"id":"2b63810c-d9b4-4977-b658-725a1828b977","type":1,"name":"workbookId","value":"b43ee478-1a3d-4254-b384-b827f52ac35c"}</t>
  </si>
  <si>
    <t>b343376b-738d-480d-b46e-604302beb321</t>
  </si>
  <si>
    <t>{"id":"b343376b-738d-480d-b46e-604302beb321","type":0,"name":"dataSnipperSheetDeleted","value":"false"}</t>
  </si>
  <si>
    <t>5e0b6ff2-353f-4f99-a0c7-1b5594195cd0</t>
  </si>
  <si>
    <t>{"id":"5e0b6ff2-353f-4f99-a0c7-1b5594195cd0","type":0,"name":"embed-documents","value":"true"}</t>
  </si>
  <si>
    <t>1a5cd2ae-07c6-4681-b0a3-a2f5f09f996c</t>
  </si>
  <si>
    <t>{"id":"1a5cd2ae-07c6-4681-b0a3-a2f5f09f996c","type":0,"name":"table-snip-suggestions","value":"true"}</t>
  </si>
  <si>
    <t>69609096-6273-4bc2-84ed-b882783bebe0</t>
  </si>
  <si>
    <t>{"id":"69609096-6273-4bc2-84ed-b882783bebe0","type":1,"name":"migratedFssProjectId","value":""}</t>
  </si>
  <si>
    <t>Copyright EFFISCA 2024</t>
  </si>
  <si>
    <t>Enregistrement au Registraire des Entreprises (40$)</t>
  </si>
  <si>
    <t>% if NOT 100%</t>
  </si>
  <si>
    <t xml:space="preserve">Est-ce que certains sous-traitants ont reçus plus de 500$ (répondez oui ou non) ? </t>
  </si>
  <si>
    <r>
      <t xml:space="preserve">% </t>
    </r>
    <r>
      <rPr>
        <sz val="9"/>
        <rFont val="Arial"/>
        <family val="2"/>
        <scheme val="minor"/>
      </rPr>
      <t>si pas 100%)</t>
    </r>
  </si>
  <si>
    <t>N/A</t>
  </si>
  <si>
    <t>Si en $CAD</t>
  </si>
  <si>
    <t>Si en $USD</t>
  </si>
  <si>
    <t>Déclaration de taxe - méthode rapide (si toutes les ventes sont taxables au Québec)</t>
  </si>
  <si>
    <t>Taux TPS méthode rapide</t>
  </si>
  <si>
    <t>Taux TVQ méthode rapide</t>
  </si>
  <si>
    <t>Plafond (TPS comprise)</t>
  </si>
  <si>
    <t>Plafond (TVQ incluse)</t>
  </si>
  <si>
    <t>Ventes avant taxes</t>
  </si>
  <si>
    <t>taxe avec calcul rapide</t>
  </si>
  <si>
    <t xml:space="preserve">Taxes non remises </t>
  </si>
  <si>
    <t>rabais de 1%</t>
  </si>
  <si>
    <t>Ventes incluant non remises</t>
  </si>
  <si>
    <t>TPS Nette</t>
  </si>
  <si>
    <t>TVQ nette</t>
  </si>
  <si>
    <t>Taxe nette à payer (recevoir)</t>
  </si>
  <si>
    <t>Taux de change CAD-&gt;USD</t>
  </si>
  <si>
    <t>Taux de change USD-&gt;CAD</t>
  </si>
  <si>
    <t>Total USD+CAD en CAD</t>
  </si>
  <si>
    <t>Total USD+CAD en USD</t>
  </si>
  <si>
    <t>Déclaration de taxe - méthode détaillée</t>
  </si>
  <si>
    <t>POUR LA T1</t>
  </si>
  <si>
    <t>Pour la 1040</t>
  </si>
  <si>
    <t>Ajuster au besoin selon statut de tps-tvq</t>
  </si>
  <si>
    <t>À payer ou (remboursement)</t>
  </si>
  <si>
    <t>Inscrire les ventes toutes taxes incluses
Inscrire les dépenses toutes taxes incluses.
Si vous avez des dépenses non taxables, utilisez une ligne séparée et indiquez-le.
Si vous avez des ventes hors du Québec mais au Canada, vous devez les indiquer séparément par province.
Si vous avez des ventes hors du Canada, vous devez les indiquer séparément et indiquez la devise dans la colonne H.
Si vous avez des dépenses hors du Québec ou hors Canada, indiquez-les séparément et indiquer la province / le pays + la devise dans la colonne H.
Si vous vous êtes inscrits ou désinscrits durant l'année, il faut préparer un questionnaire distinct pour les deux périodes.
Vous devez nous fournir le formulaire de déclaration de TPS-TVQ FPZ-500 afin que nous le préparions pour vous.</t>
  </si>
  <si>
    <t>Vous nous mandatez de préparer la déclaration de TPS-TVQ</t>
  </si>
  <si>
    <t>Vous préparez votre déclaration de TPS-TVQ vous-même</t>
  </si>
  <si>
    <t>OUI</t>
  </si>
  <si>
    <t>NON</t>
  </si>
  <si>
    <t>Si oui, veuillez fournir les informations suivantes :</t>
  </si>
  <si>
    <t>Numéro d’entreprise (NEQ) :</t>
  </si>
  <si>
    <t>Date d’enregistrement au REQ :</t>
  </si>
  <si>
    <t>Est-ce que votre entreprise est enregistrée au REQ / Canada ?</t>
  </si>
  <si>
    <t>Revenus provenant de feuillets fiscaux américains tels que le formulaire 1099-NEC.</t>
  </si>
  <si>
    <t>Vous êtes inscrit à la TPS-TVQ en méthode détaillée (méthode PAR DÉFAUT)</t>
  </si>
  <si>
    <t>Vous êtes inscrit à la TPS-TVQ en méthode rapide (VOUS AVEZ FAIT UNE DEMANDE SPÉCIALE)</t>
  </si>
  <si>
    <t xml:space="preserve">Ce formulaire est approuvé pour les années fiscales 2025 et précédentes uniquement. </t>
  </si>
  <si>
    <t xml:space="preserve">
Veuillez télécharger la version récente si vous vous déclarez une année après 2025.</t>
  </si>
  <si>
    <t>v.2026-02-03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</si>
</sst>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_ * #,##0.00_)\ &quot;$&quot;_ ;_ * \(#,##0.00\)\ &quot;$&quot;_ ;_ * &quot;-&quot;??_)\ &quot;$&quot;_ ;_ @_ "/>
    <numFmt numFmtId="166" formatCode="_ * #,##0.00_)\ [$$-C0C]_ ;_ * \(#,##0.00\)\ [$$-C0C]_ ;_ * &quot;-&quot;??_)\ [$$-C0C]_ ;_ @_ "/>
    <numFmt numFmtId="167" formatCode="0.000%"/>
    <numFmt numFmtId="168" formatCode="_ * #,##0.00_)\ &quot;$&quot;_ ;_ * \(#,##0.00\)\ &quot;$&quot;_ ;_ * &quot;-&quot;????_)\ &quot;$&quot;_ ;_ @_ "/>
    <numFmt numFmtId="169" formatCode="_ * #,##0.000_)\ &quot;$&quot;_ ;_ * \(#,##0.000\)\ &quot;$&quot;_ ;_ * &quot;-&quot;????_)\ &quot;$&quot;_ ;_ @_ "/>
    <numFmt numFmtId="170" formatCode="_-[$USD]\ * #,##0.00_-;\-[$USD]\ * #,##0.00_-;_-[$USD]\ * &quot;-&quot;??_-;_-@_-"/>
    <numFmt numFmtId="171" formatCode="0.0000"/>
    <numFmt numFmtId="172" formatCode="[$CAD]\ #,##0.00"/>
  </numFmts>
  <fonts count="31">
    <font>
      <sz val="10"/>
      <name val="Arial"/>
    </font>
    <font>
      <sz val="10"/>
      <name val="Arial"/>
      <family val="2"/>
    </font>
    <font>
      <sz val="72"/>
      <color indexed="8"/>
      <name val="Bodoni MT Black"/>
      <family val="1"/>
      <charset val="1"/>
    </font>
    <font>
      <sz val="8"/>
      <color rgb="FF000000"/>
      <name val="Tahoma"/>
      <family val="2"/>
    </font>
    <font>
      <sz val="20"/>
      <color indexed="8"/>
      <name val="Arial"/>
      <family val="2"/>
      <scheme val="minor"/>
    </font>
    <font>
      <sz val="10"/>
      <name val="Arial"/>
      <family val="2"/>
      <scheme val="minor"/>
    </font>
    <font>
      <b/>
      <sz val="16"/>
      <name val="Arial"/>
      <family val="2"/>
      <scheme val="minor"/>
    </font>
    <font>
      <b/>
      <sz val="12"/>
      <name val="Arial"/>
      <family val="2"/>
      <scheme val="minor"/>
    </font>
    <font>
      <sz val="12"/>
      <name val="Arial"/>
      <family val="2"/>
      <scheme val="minor"/>
    </font>
    <font>
      <sz val="16"/>
      <name val="Arial"/>
      <family val="2"/>
      <scheme val="minor"/>
    </font>
    <font>
      <b/>
      <sz val="11"/>
      <name val="Arial"/>
      <family val="2"/>
      <scheme val="minor"/>
    </font>
    <font>
      <sz val="9"/>
      <name val="Arial"/>
      <family val="2"/>
      <scheme val="minor"/>
    </font>
    <font>
      <b/>
      <sz val="10"/>
      <name val="Arial"/>
      <family val="2"/>
      <scheme val="minor"/>
    </font>
    <font>
      <sz val="7"/>
      <name val="Arial"/>
      <family val="2"/>
      <scheme val="minor"/>
    </font>
    <font>
      <sz val="10"/>
      <color indexed="10"/>
      <name val="Arial"/>
      <family val="2"/>
      <scheme val="minor"/>
    </font>
    <font>
      <u/>
      <sz val="10"/>
      <name val="Arial"/>
      <family val="2"/>
      <scheme val="minor"/>
    </font>
    <font>
      <i/>
      <sz val="10"/>
      <name val="Arial"/>
      <family val="2"/>
      <scheme val="minor"/>
    </font>
    <font>
      <sz val="14"/>
      <name val="Arial"/>
      <family val="2"/>
      <scheme val="minor"/>
    </font>
    <font>
      <u/>
      <sz val="7"/>
      <name val="Arial"/>
      <family val="2"/>
      <scheme val="minor"/>
    </font>
    <font>
      <u val="singleAccounting"/>
      <sz val="10"/>
      <name val="Arial"/>
      <family val="2"/>
      <scheme val="minor"/>
    </font>
    <font>
      <b/>
      <sz val="14"/>
      <name val="Arial"/>
      <family val="2"/>
      <scheme val="minor"/>
    </font>
    <font>
      <sz val="10"/>
      <color rgb="FF00B0F0"/>
      <name val="Arial"/>
      <family val="2"/>
      <scheme val="minor"/>
    </font>
    <font>
      <sz val="10"/>
      <color rgb="FFFF0000"/>
      <name val="Arial"/>
      <family val="2"/>
    </font>
    <font>
      <sz val="12"/>
      <color rgb="FF00B0F0"/>
      <name val="Arial"/>
      <family val="2"/>
      <scheme val="minor"/>
    </font>
    <font>
      <sz val="10"/>
      <color rgb="FFFF0000"/>
      <name val="Arial"/>
      <family val="2"/>
      <scheme val="minor"/>
    </font>
    <font>
      <sz val="9"/>
      <color indexed="81"/>
      <name val="Tahoma"/>
      <family val="2"/>
    </font>
    <font>
      <b/>
      <sz val="9"/>
      <color indexed="81"/>
      <name val="Tahoma"/>
      <family val="2"/>
    </font>
    <font>
      <b/>
      <sz val="8"/>
      <name val="Arial"/>
      <family val="2"/>
      <scheme val="minor"/>
    </font>
    <font>
      <b/>
      <sz val="20"/>
      <name val="Arial"/>
      <family val="2"/>
      <scheme val="minor"/>
    </font>
    <font>
      <sz val="9"/>
      <color theme="1"/>
      <name val="Arial"/>
      <family val="2"/>
      <scheme val="minor"/>
    </font>
    <font>
      <b/>
      <sz val="14"/>
      <color rgb="FFFF0000"/>
      <name val="Arial"/>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s>
  <borders count="26">
    <border>
      <left/>
      <right/>
      <top/>
      <bottom/>
      <diagonal/>
    </border>
    <border>
      <left/>
      <right/>
      <top/>
      <bottom style="thin">
        <color indexed="64"/>
      </bottom>
      <diagonal/>
    </border>
    <border>
      <left/>
      <right/>
      <top/>
      <bottom style="dotted">
        <color indexed="22"/>
      </bottom>
      <diagonal/>
    </border>
    <border>
      <left/>
      <right/>
      <top style="dotted">
        <color indexed="22"/>
      </top>
      <bottom style="dotted">
        <color indexed="22"/>
      </bottom>
      <diagonal/>
    </border>
    <border>
      <left style="medium">
        <color indexed="64"/>
      </left>
      <right style="medium">
        <color indexed="64"/>
      </right>
      <top style="medium">
        <color indexed="64"/>
      </top>
      <bottom style="medium">
        <color indexed="64"/>
      </bottom>
      <diagonal/>
    </border>
    <border>
      <left/>
      <right/>
      <top style="dotted">
        <color indexed="22"/>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theme="0"/>
      </right>
      <top style="thin">
        <color theme="0"/>
      </top>
      <bottom style="thin">
        <color theme="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195">
    <xf numFmtId="0" fontId="0" fillId="0" borderId="0" xfId="0"/>
    <xf numFmtId="0" fontId="2" fillId="0" borderId="0" xfId="0" applyFont="1"/>
    <xf numFmtId="0" fontId="0" fillId="0" borderId="0" xfId="0" applyAlignment="1">
      <alignment horizontal="justify"/>
    </xf>
    <xf numFmtId="0" fontId="11" fillId="3" borderId="0" xfId="0" applyFont="1" applyFill="1" applyAlignment="1">
      <alignment horizontal="justify"/>
    </xf>
    <xf numFmtId="0" fontId="1" fillId="0" borderId="0" xfId="0" applyFont="1" applyAlignment="1">
      <alignment wrapText="1"/>
    </xf>
    <xf numFmtId="0" fontId="1" fillId="0" borderId="0" xfId="0" applyFont="1" applyAlignment="1">
      <alignment horizontal="justify"/>
    </xf>
    <xf numFmtId="0" fontId="22" fillId="0" borderId="0" xfId="0" applyFont="1" applyAlignment="1">
      <alignment horizontal="justify"/>
    </xf>
    <xf numFmtId="164" fontId="5" fillId="0" borderId="0" xfId="1" applyFont="1" applyBorder="1" applyProtection="1">
      <protection locked="0"/>
    </xf>
    <xf numFmtId="0" fontId="5" fillId="0" borderId="1" xfId="0" applyFont="1" applyBorder="1" applyProtection="1">
      <protection locked="0"/>
    </xf>
    <xf numFmtId="164" fontId="5" fillId="0" borderId="1" xfId="1" applyFont="1" applyBorder="1" applyProtection="1">
      <protection locked="0"/>
    </xf>
    <xf numFmtId="164" fontId="5" fillId="0" borderId="0" xfId="1" applyFont="1" applyBorder="1" applyAlignment="1" applyProtection="1">
      <alignment horizontal="left" indent="2"/>
      <protection locked="0"/>
    </xf>
    <xf numFmtId="164" fontId="5" fillId="0" borderId="0" xfId="1" applyFont="1" applyFill="1" applyBorder="1" applyProtection="1">
      <protection locked="0"/>
    </xf>
    <xf numFmtId="164" fontId="5" fillId="3" borderId="0" xfId="1" applyFont="1" applyFill="1" applyBorder="1" applyProtection="1">
      <protection locked="0"/>
    </xf>
    <xf numFmtId="164" fontId="5" fillId="0" borderId="0" xfId="1" applyFont="1" applyBorder="1" applyAlignment="1" applyProtection="1">
      <alignment horizontal="center"/>
      <protection locked="0"/>
    </xf>
    <xf numFmtId="9" fontId="5" fillId="0" borderId="0" xfId="2" applyFont="1" applyFill="1" applyBorder="1" applyProtection="1">
      <protection locked="0"/>
    </xf>
    <xf numFmtId="0" fontId="5" fillId="0" borderId="3" xfId="0" applyFont="1" applyBorder="1" applyProtection="1">
      <protection locked="0"/>
    </xf>
    <xf numFmtId="9" fontId="5" fillId="0" borderId="1" xfId="2" applyFont="1" applyBorder="1" applyProtection="1">
      <protection locked="0"/>
    </xf>
    <xf numFmtId="0" fontId="5" fillId="0" borderId="2" xfId="0" applyFont="1" applyBorder="1" applyProtection="1">
      <protection locked="0"/>
    </xf>
    <xf numFmtId="9" fontId="14" fillId="0" borderId="1" xfId="2" applyFont="1" applyBorder="1" applyProtection="1">
      <protection locked="0"/>
    </xf>
    <xf numFmtId="164" fontId="14" fillId="4" borderId="0" xfId="1" applyFont="1" applyFill="1" applyBorder="1" applyProtection="1">
      <protection locked="0"/>
    </xf>
    <xf numFmtId="9" fontId="5" fillId="0" borderId="4" xfId="2" applyFont="1" applyBorder="1" applyProtection="1">
      <protection locked="0"/>
    </xf>
    <xf numFmtId="164" fontId="7" fillId="0" borderId="0" xfId="1" applyFont="1" applyBorder="1" applyAlignment="1" applyProtection="1">
      <alignment horizontal="left"/>
      <protection locked="0"/>
    </xf>
    <xf numFmtId="9" fontId="14" fillId="0" borderId="0" xfId="2" applyFont="1" applyBorder="1" applyProtection="1">
      <protection locked="0"/>
    </xf>
    <xf numFmtId="13" fontId="15" fillId="0" borderId="1" xfId="2" applyNumberFormat="1" applyFont="1" applyBorder="1" applyProtection="1">
      <protection locked="0"/>
    </xf>
    <xf numFmtId="164" fontId="7" fillId="0" borderId="1" xfId="1" applyFont="1" applyBorder="1" applyAlignment="1" applyProtection="1">
      <alignment horizontal="left"/>
      <protection locked="0"/>
    </xf>
    <xf numFmtId="13" fontId="5" fillId="0" borderId="0" xfId="2" applyNumberFormat="1" applyFont="1" applyBorder="1" applyProtection="1">
      <protection locked="0"/>
    </xf>
    <xf numFmtId="164" fontId="17" fillId="0" borderId="0" xfId="1" applyFont="1" applyBorder="1" applyAlignment="1" applyProtection="1">
      <alignment horizontal="left"/>
      <protection locked="0"/>
    </xf>
    <xf numFmtId="9" fontId="5" fillId="0" borderId="0" xfId="2" applyFont="1" applyBorder="1" applyProtection="1">
      <protection locked="0"/>
    </xf>
    <xf numFmtId="0" fontId="5" fillId="0" borderId="2" xfId="0" applyFont="1" applyBorder="1" applyAlignment="1" applyProtection="1">
      <alignment horizontal="center"/>
      <protection locked="0"/>
    </xf>
    <xf numFmtId="0" fontId="5" fillId="0" borderId="2" xfId="0" applyFont="1" applyBorder="1" applyAlignment="1" applyProtection="1">
      <alignment horizontal="left" indent="1"/>
      <protection locked="0"/>
    </xf>
    <xf numFmtId="0" fontId="5" fillId="0" borderId="3" xfId="0" applyFont="1" applyBorder="1" applyAlignment="1" applyProtection="1">
      <alignment horizontal="left" indent="1"/>
      <protection locked="0"/>
    </xf>
    <xf numFmtId="0" fontId="5" fillId="0" borderId="3" xfId="0" applyFont="1" applyBorder="1" applyAlignment="1" applyProtection="1">
      <alignment horizontal="center"/>
      <protection locked="0"/>
    </xf>
    <xf numFmtId="164" fontId="5" fillId="2" borderId="0" xfId="1" applyFont="1" applyFill="1" applyBorder="1" applyProtection="1">
      <protection locked="0"/>
    </xf>
    <xf numFmtId="164" fontId="19" fillId="0" borderId="0" xfId="1" applyFont="1" applyBorder="1" applyProtection="1">
      <protection locked="0"/>
    </xf>
    <xf numFmtId="14" fontId="5" fillId="0" borderId="1" xfId="1" applyNumberFormat="1" applyFont="1" applyBorder="1" applyProtection="1">
      <protection locked="0"/>
    </xf>
    <xf numFmtId="14" fontId="5" fillId="0" borderId="0" xfId="1" applyNumberFormat="1" applyFont="1" applyBorder="1" applyProtection="1">
      <protection locked="0"/>
    </xf>
    <xf numFmtId="0" fontId="5" fillId="0" borderId="5" xfId="0" applyFont="1" applyBorder="1" applyAlignment="1" applyProtection="1">
      <alignment horizontal="left" indent="1"/>
      <protection locked="0"/>
    </xf>
    <xf numFmtId="0" fontId="5" fillId="0" borderId="2" xfId="0" applyFont="1" applyBorder="1" applyAlignment="1" applyProtection="1">
      <alignment horizontal="left"/>
      <protection locked="0"/>
    </xf>
    <xf numFmtId="164" fontId="5" fillId="0" borderId="0" xfId="1" applyFont="1" applyBorder="1" applyAlignment="1" applyProtection="1">
      <alignment wrapText="1"/>
      <protection locked="0"/>
    </xf>
    <xf numFmtId="0" fontId="5" fillId="0" borderId="0" xfId="0" applyFont="1"/>
    <xf numFmtId="164" fontId="14" fillId="0" borderId="0" xfId="1" applyFont="1" applyFill="1" applyBorder="1" applyProtection="1">
      <protection locked="0"/>
    </xf>
    <xf numFmtId="164" fontId="5" fillId="0" borderId="0" xfId="1" applyFont="1" applyFill="1" applyBorder="1" applyAlignment="1" applyProtection="1">
      <alignment wrapText="1"/>
      <protection locked="0"/>
    </xf>
    <xf numFmtId="164" fontId="5" fillId="5" borderId="0" xfId="1" applyFont="1" applyFill="1" applyBorder="1" applyProtection="1">
      <protection hidden="1"/>
    </xf>
    <xf numFmtId="0" fontId="5" fillId="0" borderId="0" xfId="0" applyFont="1" applyProtection="1">
      <protection hidden="1"/>
    </xf>
    <xf numFmtId="168" fontId="5" fillId="0" borderId="0" xfId="0" applyNumberFormat="1" applyFont="1" applyProtection="1">
      <protection hidden="1"/>
    </xf>
    <xf numFmtId="0" fontId="5" fillId="0" borderId="19" xfId="0" applyFont="1" applyBorder="1" applyProtection="1">
      <protection hidden="1"/>
    </xf>
    <xf numFmtId="167" fontId="5" fillId="0" borderId="19" xfId="0" applyNumberFormat="1" applyFont="1" applyBorder="1" applyProtection="1">
      <protection hidden="1"/>
    </xf>
    <xf numFmtId="168" fontId="5" fillId="0" borderId="19" xfId="0" applyNumberFormat="1" applyFont="1" applyBorder="1" applyProtection="1">
      <protection hidden="1"/>
    </xf>
    <xf numFmtId="164" fontId="5" fillId="0" borderId="19" xfId="0" applyNumberFormat="1" applyFont="1" applyBorder="1" applyProtection="1">
      <protection hidden="1"/>
    </xf>
    <xf numFmtId="165" fontId="5" fillId="0" borderId="19" xfId="0" applyNumberFormat="1" applyFont="1" applyBorder="1" applyProtection="1">
      <protection hidden="1"/>
    </xf>
    <xf numFmtId="9" fontId="24" fillId="0" borderId="19" xfId="2" applyFont="1" applyBorder="1" applyProtection="1">
      <protection hidden="1"/>
    </xf>
    <xf numFmtId="166" fontId="5" fillId="5" borderId="0" xfId="1" applyNumberFormat="1" applyFont="1" applyFill="1" applyBorder="1" applyAlignment="1" applyProtection="1">
      <alignment horizontal="right"/>
      <protection hidden="1"/>
    </xf>
    <xf numFmtId="0" fontId="24" fillId="0" borderId="19" xfId="0" applyFont="1" applyBorder="1" applyProtection="1">
      <protection hidden="1"/>
    </xf>
    <xf numFmtId="169" fontId="5" fillId="0" borderId="19" xfId="0" applyNumberFormat="1" applyFont="1" applyBorder="1" applyProtection="1">
      <protection hidden="1"/>
    </xf>
    <xf numFmtId="9" fontId="5" fillId="5" borderId="0" xfId="2" applyFont="1" applyFill="1" applyBorder="1" applyProtection="1">
      <protection hidden="1"/>
    </xf>
    <xf numFmtId="164" fontId="5" fillId="0" borderId="0" xfId="1" applyFont="1" applyBorder="1" applyProtection="1">
      <protection hidden="1"/>
    </xf>
    <xf numFmtId="165" fontId="5" fillId="0" borderId="0" xfId="0" applyNumberFormat="1" applyFont="1" applyProtection="1">
      <protection hidden="1"/>
    </xf>
    <xf numFmtId="164" fontId="5" fillId="0" borderId="15" xfId="1" applyFont="1" applyBorder="1" applyProtection="1">
      <protection hidden="1"/>
    </xf>
    <xf numFmtId="164" fontId="5" fillId="0" borderId="4" xfId="1" applyFont="1" applyBorder="1" applyProtection="1">
      <protection hidden="1"/>
    </xf>
    <xf numFmtId="0" fontId="5" fillId="0" borderId="12" xfId="0" applyFont="1" applyBorder="1" applyProtection="1">
      <protection hidden="1"/>
    </xf>
    <xf numFmtId="0" fontId="5" fillId="0" borderId="13" xfId="0" applyFont="1" applyBorder="1" applyAlignment="1" applyProtection="1">
      <alignment wrapText="1"/>
      <protection hidden="1"/>
    </xf>
    <xf numFmtId="0" fontId="5" fillId="0" borderId="14" xfId="0" applyFont="1" applyBorder="1" applyAlignment="1" applyProtection="1">
      <alignment wrapText="1"/>
      <protection hidden="1"/>
    </xf>
    <xf numFmtId="166" fontId="5" fillId="0" borderId="11" xfId="0" applyNumberFormat="1" applyFont="1" applyBorder="1" applyProtection="1">
      <protection hidden="1"/>
    </xf>
    <xf numFmtId="0" fontId="5" fillId="0" borderId="7" xfId="0" applyFont="1" applyBorder="1" applyProtection="1">
      <protection hidden="1"/>
    </xf>
    <xf numFmtId="0" fontId="5" fillId="0" borderId="13" xfId="0" applyFont="1" applyBorder="1" applyProtection="1">
      <protection hidden="1"/>
    </xf>
    <xf numFmtId="40" fontId="5" fillId="0" borderId="11" xfId="0" applyNumberFormat="1" applyFont="1" applyBorder="1" applyProtection="1">
      <protection hidden="1"/>
    </xf>
    <xf numFmtId="0" fontId="5" fillId="0" borderId="14" xfId="0" applyFont="1" applyBorder="1" applyProtection="1">
      <protection hidden="1"/>
    </xf>
    <xf numFmtId="166" fontId="5" fillId="0" borderId="9" xfId="0" applyNumberFormat="1" applyFont="1" applyBorder="1" applyProtection="1">
      <protection hidden="1"/>
    </xf>
    <xf numFmtId="166" fontId="5" fillId="0" borderId="10" xfId="0" applyNumberFormat="1" applyFont="1" applyBorder="1" applyProtection="1">
      <protection hidden="1"/>
    </xf>
    <xf numFmtId="0" fontId="5" fillId="0" borderId="18" xfId="0" applyFont="1" applyBorder="1" applyProtection="1">
      <protection locked="0"/>
    </xf>
    <xf numFmtId="164" fontId="24" fillId="0" borderId="0" xfId="1" applyFont="1" applyBorder="1" applyAlignment="1" applyProtection="1">
      <alignment horizontal="center"/>
      <protection locked="0"/>
    </xf>
    <xf numFmtId="170" fontId="5" fillId="0" borderId="1" xfId="1" applyNumberFormat="1" applyFont="1" applyBorder="1" applyProtection="1">
      <protection locked="0"/>
    </xf>
    <xf numFmtId="0" fontId="5" fillId="0" borderId="0" xfId="0" applyFont="1" applyBorder="1" applyAlignment="1" applyProtection="1">
      <alignment horizontal="left" indent="8"/>
      <protection locked="0"/>
    </xf>
    <xf numFmtId="0" fontId="5" fillId="0" borderId="0" xfId="0" applyFont="1" applyBorder="1" applyProtection="1">
      <protection locked="0"/>
    </xf>
    <xf numFmtId="0" fontId="5" fillId="0" borderId="0" xfId="0" applyFont="1" applyBorder="1" applyAlignment="1" applyProtection="1">
      <alignment horizontal="left" indent="1"/>
      <protection locked="0"/>
    </xf>
    <xf numFmtId="0" fontId="5" fillId="0" borderId="0" xfId="0" applyFont="1" applyBorder="1" applyAlignment="1" applyProtection="1">
      <alignment horizontal="left"/>
      <protection locked="0"/>
    </xf>
    <xf numFmtId="0" fontId="5" fillId="0" borderId="3" xfId="0" applyFont="1" applyBorder="1" applyAlignment="1" applyProtection="1">
      <alignment horizontal="left"/>
      <protection locked="0"/>
    </xf>
    <xf numFmtId="164" fontId="5" fillId="0" borderId="0" xfId="1" applyFont="1" applyFill="1" applyBorder="1" applyProtection="1">
      <protection hidden="1"/>
    </xf>
    <xf numFmtId="0" fontId="5" fillId="0" borderId="0" xfId="0" applyFont="1" applyFill="1" applyBorder="1" applyProtection="1">
      <protection hidden="1"/>
    </xf>
    <xf numFmtId="0" fontId="5" fillId="0" borderId="0" xfId="0" applyFont="1" applyBorder="1"/>
    <xf numFmtId="0" fontId="5" fillId="0" borderId="0" xfId="0" applyFont="1" applyBorder="1" applyProtection="1">
      <protection hidden="1"/>
    </xf>
    <xf numFmtId="168" fontId="5" fillId="0" borderId="0" xfId="0" applyNumberFormat="1" applyFont="1" applyBorder="1" applyProtection="1">
      <protection hidden="1"/>
    </xf>
    <xf numFmtId="0" fontId="5" fillId="3" borderId="0" xfId="0" applyFont="1" applyFill="1" applyBorder="1"/>
    <xf numFmtId="0" fontId="5" fillId="3" borderId="0" xfId="0" applyFont="1" applyFill="1" applyBorder="1" applyProtection="1">
      <protection locked="0"/>
    </xf>
    <xf numFmtId="0" fontId="7" fillId="4" borderId="0" xfId="0" applyFont="1" applyFill="1" applyBorder="1" applyProtection="1">
      <protection locked="0"/>
    </xf>
    <xf numFmtId="0" fontId="8" fillId="4" borderId="0" xfId="0" applyFont="1" applyFill="1" applyBorder="1" applyProtection="1">
      <protection locked="0"/>
    </xf>
    <xf numFmtId="0" fontId="8" fillId="0" borderId="0" xfId="0" applyFont="1" applyBorder="1" applyProtection="1">
      <protection locked="0"/>
    </xf>
    <xf numFmtId="0" fontId="10" fillId="5" borderId="0" xfId="0" applyFont="1" applyFill="1" applyBorder="1" applyProtection="1">
      <protection hidden="1"/>
    </xf>
    <xf numFmtId="0" fontId="12" fillId="0" borderId="0" xfId="0" applyFont="1" applyBorder="1" applyProtection="1">
      <protection locked="0"/>
    </xf>
    <xf numFmtId="0" fontId="10" fillId="4" borderId="0" xfId="0" applyFont="1" applyFill="1" applyBorder="1" applyProtection="1">
      <protection locked="0"/>
    </xf>
    <xf numFmtId="0" fontId="10" fillId="0" borderId="0" xfId="0" applyFont="1" applyBorder="1" applyProtection="1">
      <protection locked="0"/>
    </xf>
    <xf numFmtId="0" fontId="5" fillId="4" borderId="0" xfId="0" applyFont="1" applyFill="1" applyBorder="1" applyProtection="1">
      <protection locked="0"/>
    </xf>
    <xf numFmtId="0" fontId="5" fillId="5" borderId="0" xfId="0" applyFont="1" applyFill="1" applyBorder="1" applyProtection="1">
      <protection hidden="1"/>
    </xf>
    <xf numFmtId="0" fontId="12" fillId="0" borderId="0" xfId="0" applyFont="1" applyBorder="1" applyAlignment="1" applyProtection="1">
      <alignment horizontal="justify"/>
      <protection locked="0"/>
    </xf>
    <xf numFmtId="0" fontId="16" fillId="0" borderId="0" xfId="0" applyFont="1" applyBorder="1" applyProtection="1">
      <protection locked="0"/>
    </xf>
    <xf numFmtId="0" fontId="5" fillId="0" borderId="0" xfId="0" applyFont="1" applyBorder="1" applyAlignment="1" applyProtection="1">
      <alignment horizontal="justify"/>
      <protection locked="0"/>
    </xf>
    <xf numFmtId="165" fontId="5" fillId="0" borderId="0" xfId="0" applyNumberFormat="1" applyFont="1" applyBorder="1" applyProtection="1">
      <protection locked="0"/>
    </xf>
    <xf numFmtId="0" fontId="10" fillId="2" borderId="0" xfId="0" applyFont="1" applyFill="1" applyBorder="1" applyProtection="1">
      <protection locked="0"/>
    </xf>
    <xf numFmtId="0" fontId="5" fillId="2" borderId="0" xfId="0" applyFont="1" applyFill="1" applyBorder="1" applyProtection="1">
      <protection locked="0"/>
    </xf>
    <xf numFmtId="0" fontId="5" fillId="5" borderId="0" xfId="0" applyFont="1" applyFill="1" applyBorder="1" applyAlignment="1" applyProtection="1">
      <alignment horizontal="left"/>
      <protection hidden="1"/>
    </xf>
    <xf numFmtId="0" fontId="5" fillId="0" borderId="0" xfId="0" applyFont="1" applyBorder="1" applyAlignment="1" applyProtection="1">
      <alignment horizontal="center"/>
      <protection locked="0"/>
    </xf>
    <xf numFmtId="0" fontId="12" fillId="0" borderId="0" xfId="0" applyFont="1" applyBorder="1" applyAlignment="1" applyProtection="1">
      <alignment horizontal="left"/>
      <protection locked="0"/>
    </xf>
    <xf numFmtId="0" fontId="11" fillId="0" borderId="0" xfId="0" applyFont="1" applyBorder="1" applyProtection="1">
      <protection locked="0"/>
    </xf>
    <xf numFmtId="0" fontId="18" fillId="0" borderId="0" xfId="0" applyFont="1" applyBorder="1" applyProtection="1">
      <protection locked="0"/>
    </xf>
    <xf numFmtId="0" fontId="13" fillId="0" borderId="0" xfId="0" applyFont="1" applyBorder="1" applyProtection="1">
      <protection locked="0"/>
    </xf>
    <xf numFmtId="14" fontId="5" fillId="0" borderId="0" xfId="0" applyNumberFormat="1" applyFont="1" applyBorder="1" applyProtection="1">
      <protection locked="0"/>
    </xf>
    <xf numFmtId="0" fontId="20" fillId="3" borderId="0" xfId="0" applyFont="1" applyFill="1" applyBorder="1" applyProtection="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wrapText="1"/>
      <protection hidden="1"/>
    </xf>
    <xf numFmtId="0" fontId="0" fillId="0" borderId="0" xfId="0" applyBorder="1" applyProtection="1">
      <protection hidden="1"/>
    </xf>
    <xf numFmtId="164" fontId="5" fillId="0" borderId="1" xfId="1" applyFont="1" applyBorder="1" applyAlignment="1" applyProtection="1">
      <alignment horizontal="center"/>
      <protection locked="0"/>
    </xf>
    <xf numFmtId="164" fontId="5" fillId="6" borderId="0" xfId="1" applyFont="1" applyFill="1" applyBorder="1" applyProtection="1">
      <protection locked="0"/>
    </xf>
    <xf numFmtId="170" fontId="5" fillId="6" borderId="1" xfId="1" applyNumberFormat="1" applyFont="1" applyFill="1" applyBorder="1" applyProtection="1">
      <protection locked="0"/>
    </xf>
    <xf numFmtId="0" fontId="5" fillId="6" borderId="0" xfId="0" applyFont="1" applyFill="1" applyBorder="1" applyAlignment="1" applyProtection="1">
      <alignment horizontal="left"/>
      <protection locked="0"/>
    </xf>
    <xf numFmtId="0" fontId="5" fillId="6" borderId="0" xfId="0" applyFont="1" applyFill="1" applyBorder="1" applyProtection="1">
      <protection locked="0"/>
    </xf>
    <xf numFmtId="0" fontId="7" fillId="0" borderId="0" xfId="0" applyFont="1" applyProtection="1">
      <protection hidden="1"/>
    </xf>
    <xf numFmtId="10" fontId="0" fillId="0" borderId="0" xfId="0" applyNumberFormat="1"/>
    <xf numFmtId="164" fontId="0" fillId="0" borderId="0" xfId="1" applyFont="1"/>
    <xf numFmtId="0" fontId="5" fillId="0" borderId="12" xfId="0" applyFont="1" applyFill="1" applyBorder="1" applyProtection="1">
      <protection hidden="1"/>
    </xf>
    <xf numFmtId="164" fontId="5" fillId="0" borderId="20" xfId="1" applyFont="1" applyFill="1" applyBorder="1" applyProtection="1">
      <protection hidden="1"/>
    </xf>
    <xf numFmtId="164" fontId="5" fillId="0" borderId="14" xfId="1" applyFont="1" applyFill="1" applyBorder="1" applyProtection="1">
      <protection hidden="1"/>
    </xf>
    <xf numFmtId="0" fontId="5" fillId="0" borderId="12" xfId="0" applyFont="1" applyFill="1" applyBorder="1" applyAlignment="1" applyProtection="1">
      <alignment wrapText="1"/>
      <protection hidden="1"/>
    </xf>
    <xf numFmtId="0" fontId="5" fillId="0" borderId="14" xfId="0" applyFont="1" applyFill="1" applyBorder="1" applyAlignment="1" applyProtection="1">
      <alignment wrapText="1"/>
      <protection hidden="1"/>
    </xf>
    <xf numFmtId="0" fontId="5" fillId="0" borderId="8" xfId="0" applyFont="1" applyFill="1" applyBorder="1" applyProtection="1">
      <protection hidden="1"/>
    </xf>
    <xf numFmtId="164" fontId="5" fillId="0" borderId="7" xfId="0" applyNumberFormat="1" applyFont="1" applyFill="1" applyBorder="1" applyProtection="1">
      <protection hidden="1"/>
    </xf>
    <xf numFmtId="164" fontId="5" fillId="0" borderId="8" xfId="0" applyNumberFormat="1" applyFont="1" applyFill="1" applyBorder="1" applyProtection="1">
      <protection hidden="1"/>
    </xf>
    <xf numFmtId="164" fontId="5" fillId="0" borderId="7" xfId="1" applyFont="1" applyFill="1" applyBorder="1" applyProtection="1">
      <protection hidden="1"/>
    </xf>
    <xf numFmtId="164" fontId="5" fillId="0" borderId="21" xfId="0" applyNumberFormat="1" applyFont="1" applyFill="1" applyBorder="1" applyProtection="1">
      <protection hidden="1"/>
    </xf>
    <xf numFmtId="164" fontId="5" fillId="0" borderId="22" xfId="0" applyNumberFormat="1" applyFont="1" applyFill="1" applyBorder="1" applyProtection="1">
      <protection hidden="1"/>
    </xf>
    <xf numFmtId="0" fontId="5" fillId="0" borderId="9" xfId="0" applyFont="1" applyFill="1" applyBorder="1" applyProtection="1">
      <protection hidden="1"/>
    </xf>
    <xf numFmtId="164" fontId="5" fillId="0" borderId="6" xfId="1" applyFont="1" applyFill="1" applyBorder="1" applyProtection="1">
      <protection hidden="1"/>
    </xf>
    <xf numFmtId="164" fontId="5" fillId="0" borderId="10" xfId="1" applyFont="1" applyFill="1" applyBorder="1" applyProtection="1">
      <protection hidden="1"/>
    </xf>
    <xf numFmtId="164" fontId="5" fillId="0" borderId="9" xfId="0" applyNumberFormat="1" applyFont="1" applyFill="1" applyBorder="1" applyProtection="1">
      <protection hidden="1"/>
    </xf>
    <xf numFmtId="164" fontId="5" fillId="0" borderId="10" xfId="0" applyNumberFormat="1" applyFont="1" applyFill="1" applyBorder="1" applyProtection="1">
      <protection hidden="1"/>
    </xf>
    <xf numFmtId="164" fontId="5" fillId="0" borderId="12" xfId="0" applyNumberFormat="1" applyFont="1" applyFill="1" applyBorder="1" applyProtection="1">
      <protection hidden="1"/>
    </xf>
    <xf numFmtId="164" fontId="5" fillId="0" borderId="14" xfId="0" applyNumberFormat="1" applyFont="1" applyFill="1" applyBorder="1" applyProtection="1">
      <protection hidden="1"/>
    </xf>
    <xf numFmtId="0" fontId="5" fillId="0" borderId="0" xfId="0" applyFont="1" applyFill="1" applyProtection="1">
      <protection hidden="1"/>
    </xf>
    <xf numFmtId="165" fontId="5" fillId="0" borderId="9" xfId="0" applyNumberFormat="1" applyFont="1" applyFill="1" applyBorder="1" applyProtection="1">
      <protection hidden="1"/>
    </xf>
    <xf numFmtId="165" fontId="5" fillId="0" borderId="10" xfId="0" applyNumberFormat="1" applyFont="1" applyFill="1" applyBorder="1" applyProtection="1">
      <protection hidden="1"/>
    </xf>
    <xf numFmtId="0" fontId="5" fillId="0" borderId="16" xfId="0" applyFont="1" applyBorder="1" applyAlignment="1" applyProtection="1">
      <alignment horizontal="right"/>
      <protection hidden="1"/>
    </xf>
    <xf numFmtId="164" fontId="5" fillId="0" borderId="17" xfId="0" applyNumberFormat="1" applyFont="1" applyBorder="1" applyProtection="1">
      <protection hidden="1"/>
    </xf>
    <xf numFmtId="166" fontId="5" fillId="0" borderId="0" xfId="0" applyNumberFormat="1" applyFont="1" applyBorder="1" applyProtection="1">
      <protection hidden="1"/>
    </xf>
    <xf numFmtId="171" fontId="5" fillId="7" borderId="0" xfId="0" applyNumberFormat="1" applyFont="1" applyFill="1" applyProtection="1">
      <protection hidden="1"/>
    </xf>
    <xf numFmtId="171" fontId="5" fillId="8" borderId="0" xfId="0" applyNumberFormat="1" applyFont="1" applyFill="1" applyProtection="1">
      <protection hidden="1"/>
    </xf>
    <xf numFmtId="167" fontId="5" fillId="0" borderId="0" xfId="0" applyNumberFormat="1" applyFont="1" applyBorder="1" applyProtection="1">
      <protection hidden="1"/>
    </xf>
    <xf numFmtId="0" fontId="5" fillId="0" borderId="17" xfId="0" applyFont="1" applyBorder="1"/>
    <xf numFmtId="0" fontId="5" fillId="0" borderId="13" xfId="0" applyFont="1" applyBorder="1"/>
    <xf numFmtId="0" fontId="6" fillId="0" borderId="0" xfId="0" applyFont="1" applyBorder="1" applyProtection="1">
      <protection hidden="1"/>
    </xf>
    <xf numFmtId="0" fontId="5" fillId="7" borderId="17" xfId="0" applyFont="1" applyFill="1" applyBorder="1" applyAlignment="1">
      <alignment horizontal="center"/>
    </xf>
    <xf numFmtId="0" fontId="5" fillId="8" borderId="17" xfId="0" applyFont="1" applyFill="1" applyBorder="1" applyAlignment="1">
      <alignment horizontal="center"/>
    </xf>
    <xf numFmtId="0" fontId="8" fillId="0" borderId="23" xfId="0" applyFont="1" applyBorder="1" applyProtection="1">
      <protection hidden="1"/>
    </xf>
    <xf numFmtId="0" fontId="5" fillId="0" borderId="24" xfId="0" applyFont="1" applyBorder="1"/>
    <xf numFmtId="164" fontId="5" fillId="0" borderId="23" xfId="0" applyNumberFormat="1" applyFont="1" applyBorder="1" applyProtection="1">
      <protection hidden="1"/>
    </xf>
    <xf numFmtId="170" fontId="5" fillId="0" borderId="24" xfId="0" applyNumberFormat="1" applyFont="1" applyBorder="1"/>
    <xf numFmtId="171" fontId="5" fillId="0" borderId="19" xfId="0" applyNumberFormat="1" applyFont="1" applyBorder="1" applyProtection="1">
      <protection hidden="1"/>
    </xf>
    <xf numFmtId="0" fontId="5" fillId="0" borderId="23" xfId="0" applyFont="1" applyBorder="1" applyProtection="1">
      <protection hidden="1"/>
    </xf>
    <xf numFmtId="0" fontId="12" fillId="0" borderId="23" xfId="0" applyFont="1" applyBorder="1" applyAlignment="1" applyProtection="1">
      <alignment horizontal="center"/>
      <protection hidden="1"/>
    </xf>
    <xf numFmtId="165" fontId="5" fillId="0" borderId="23" xfId="0" applyNumberFormat="1" applyFont="1" applyBorder="1" applyProtection="1">
      <protection hidden="1"/>
    </xf>
    <xf numFmtId="164" fontId="7" fillId="0" borderId="0" xfId="1" applyFont="1" applyBorder="1" applyProtection="1">
      <protection hidden="1"/>
    </xf>
    <xf numFmtId="0" fontId="5" fillId="0" borderId="19" xfId="0" applyNumberFormat="1" applyFont="1" applyBorder="1" applyProtection="1">
      <protection hidden="1"/>
    </xf>
    <xf numFmtId="9" fontId="24" fillId="0" borderId="19" xfId="2" applyNumberFormat="1" applyFont="1" applyBorder="1" applyProtection="1">
      <protection hidden="1"/>
    </xf>
    <xf numFmtId="164" fontId="11" fillId="3" borderId="0" xfId="1" applyFont="1" applyFill="1" applyBorder="1" applyAlignment="1" applyProtection="1">
      <alignment horizontal="center"/>
      <protection locked="0"/>
    </xf>
    <xf numFmtId="0" fontId="4" fillId="0" borderId="0" xfId="0" applyFont="1" applyBorder="1" applyProtection="1">
      <protection locked="0"/>
    </xf>
    <xf numFmtId="0" fontId="5" fillId="0" borderId="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28" fillId="0" borderId="0" xfId="0" applyFont="1" applyBorder="1" applyAlignment="1" applyProtection="1">
      <alignment horizontal="right"/>
      <protection locked="0"/>
    </xf>
    <xf numFmtId="0" fontId="27" fillId="0" borderId="0" xfId="0" applyFont="1" applyBorder="1" applyAlignment="1" applyProtection="1">
      <alignment horizontal="right"/>
      <protection locked="0"/>
    </xf>
    <xf numFmtId="0" fontId="6" fillId="4" borderId="0" xfId="0" applyFont="1" applyFill="1" applyBorder="1" applyProtection="1">
      <protection locked="0"/>
    </xf>
    <xf numFmtId="0" fontId="9" fillId="4" borderId="0" xfId="0" applyFont="1" applyFill="1" applyBorder="1" applyProtection="1">
      <protection locked="0"/>
    </xf>
    <xf numFmtId="0" fontId="8" fillId="3" borderId="0" xfId="0" applyFont="1" applyFill="1" applyBorder="1" applyProtection="1">
      <protection locked="0"/>
    </xf>
    <xf numFmtId="0" fontId="21" fillId="0" borderId="0"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5" fillId="0" borderId="0" xfId="0" applyFont="1" applyFill="1" applyAlignment="1" applyProtection="1">
      <alignment horizontal="left"/>
      <protection locked="0"/>
    </xf>
    <xf numFmtId="0" fontId="5" fillId="6" borderId="0" xfId="0" applyFont="1" applyFill="1" applyAlignment="1" applyProtection="1">
      <alignment horizontal="left"/>
      <protection locked="0"/>
    </xf>
    <xf numFmtId="0" fontId="29" fillId="3" borderId="25" xfId="0" applyFont="1" applyFill="1" applyBorder="1" applyAlignment="1">
      <alignment horizontal="justify"/>
    </xf>
    <xf numFmtId="165" fontId="5" fillId="0" borderId="8" xfId="0" applyNumberFormat="1" applyFont="1" applyFill="1" applyBorder="1" applyProtection="1">
      <protection hidden="1"/>
    </xf>
    <xf numFmtId="165" fontId="5" fillId="0" borderId="7" xfId="0" applyNumberFormat="1" applyFont="1" applyFill="1" applyBorder="1" applyProtection="1">
      <protection hidden="1"/>
    </xf>
    <xf numFmtId="0" fontId="1" fillId="0" borderId="0" xfId="0" applyFont="1" applyAlignment="1">
      <alignment horizontal="center"/>
    </xf>
    <xf numFmtId="0" fontId="5" fillId="0" borderId="3" xfId="0" applyFont="1" applyFill="1" applyBorder="1" applyProtection="1">
      <protection locked="0"/>
    </xf>
    <xf numFmtId="0" fontId="12" fillId="3" borderId="0" xfId="0" applyFont="1" applyFill="1" applyBorder="1" applyProtection="1">
      <protection locked="0"/>
    </xf>
    <xf numFmtId="0" fontId="22" fillId="0" borderId="0" xfId="3" applyFont="1" applyAlignment="1">
      <alignment horizontal="justify"/>
    </xf>
    <xf numFmtId="1" fontId="30" fillId="0" borderId="0" xfId="0" applyNumberFormat="1" applyFont="1"/>
    <xf numFmtId="9" fontId="5" fillId="3" borderId="1" xfId="2" applyFont="1" applyFill="1" applyBorder="1" applyProtection="1">
      <protection locked="0"/>
    </xf>
    <xf numFmtId="0" fontId="5" fillId="3" borderId="24" xfId="0" applyFont="1" applyFill="1" applyBorder="1"/>
    <xf numFmtId="172" fontId="5" fillId="3" borderId="24" xfId="0" applyNumberFormat="1" applyFont="1" applyFill="1" applyBorder="1"/>
    <xf numFmtId="172" fontId="5" fillId="3" borderId="24" xfId="0" applyNumberFormat="1" applyFont="1" applyFill="1" applyBorder="1" applyAlignment="1">
      <alignment wrapText="1"/>
    </xf>
    <xf numFmtId="0" fontId="5" fillId="3" borderId="0" xfId="0" applyFont="1" applyFill="1"/>
    <xf numFmtId="170" fontId="5" fillId="0" borderId="24" xfId="0" applyNumberFormat="1" applyFont="1" applyFill="1" applyBorder="1"/>
    <xf numFmtId="0" fontId="23" fillId="3" borderId="0"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center" wrapText="1"/>
      <protection locked="0"/>
    </xf>
    <xf numFmtId="0" fontId="23" fillId="3" borderId="16" xfId="0" applyFont="1" applyFill="1" applyBorder="1" applyAlignment="1" applyProtection="1">
      <alignment horizontal="left" vertical="center" wrapText="1"/>
      <protection locked="0"/>
    </xf>
    <xf numFmtId="0" fontId="23" fillId="3" borderId="17" xfId="0" applyFont="1" applyFill="1" applyBorder="1" applyAlignment="1" applyProtection="1">
      <alignment horizontal="left" vertical="center" wrapText="1"/>
      <protection locked="0"/>
    </xf>
    <xf numFmtId="164" fontId="11" fillId="3" borderId="0" xfId="1" applyFont="1" applyFill="1" applyBorder="1" applyAlignment="1" applyProtection="1">
      <alignment horizontal="center"/>
      <protection locked="0"/>
    </xf>
    <xf numFmtId="0" fontId="24" fillId="0" borderId="0" xfId="0" applyFont="1" applyBorder="1" applyAlignment="1">
      <alignment horizontal="center"/>
    </xf>
    <xf numFmtId="0" fontId="24" fillId="0" borderId="7" xfId="0" applyFont="1" applyBorder="1" applyAlignment="1">
      <alignment horizontal="center"/>
    </xf>
  </cellXfs>
  <cellStyles count="4">
    <cellStyle name="Monétaire" xfId="1" builtinId="4"/>
    <cellStyle name="Normal" xfId="0" builtinId="0"/>
    <cellStyle name="Normal 2" xfId="3"/>
    <cellStyle name="Pourcentage" xfId="2" builtinId="5"/>
  </cellStyles>
  <dxfs count="12">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alignment horizontal="justify" vertical="bottom" textRotation="0" wrapText="0" indent="0" justifyLastLine="0" shrinkToFit="0" readingOrder="0"/>
    </dxf>
    <dxf>
      <font>
        <color auto="1"/>
      </font>
      <fill>
        <patternFill patternType="darkDown">
          <fgColor auto="1"/>
          <bgColor theme="1"/>
        </patternFill>
      </fill>
      <border>
        <left/>
        <right/>
        <top/>
        <bottom/>
      </border>
    </dxf>
    <dxf>
      <font>
        <color auto="1"/>
      </font>
      <fill>
        <patternFill patternType="darkDown">
          <fgColor auto="1"/>
          <bgColor theme="1"/>
        </patternFill>
      </fill>
      <border>
        <left/>
        <right/>
        <top/>
        <bottom/>
      </border>
    </dxf>
    <dxf>
      <font>
        <color auto="1"/>
      </font>
      <fill>
        <patternFill patternType="darkDown">
          <fgColor auto="1"/>
          <bgColor theme="1"/>
        </patternFill>
      </fill>
      <border>
        <left/>
        <right/>
        <top/>
        <bottom/>
      </border>
    </dxf>
    <dxf>
      <font>
        <strike val="0"/>
        <color rgb="FFFF0000"/>
      </font>
    </dxf>
    <dxf>
      <font>
        <color auto="1"/>
      </font>
      <fill>
        <patternFill patternType="darkDown">
          <fgColor auto="1"/>
          <bgColor theme="1"/>
        </patternFill>
      </fill>
      <border>
        <left/>
        <right/>
        <top/>
        <bottom/>
      </border>
    </dxf>
    <dxf>
      <font>
        <color theme="1"/>
      </font>
      <fill>
        <patternFill patternType="darkDown">
          <fgColor theme="1"/>
          <bgColor theme="1"/>
        </patternFill>
      </fill>
      <border>
        <vertical/>
        <horizontal/>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
      <font>
        <color theme="1"/>
      </font>
      <fill>
        <patternFill patternType="darkDown">
          <bgColor theme="1"/>
        </patternFill>
      </fill>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2118360</xdr:colOff>
          <xdr:row>8</xdr:row>
          <xdr:rowOff>175260</xdr:rowOff>
        </xdr:from>
        <xdr:to>
          <xdr:col>2</xdr:col>
          <xdr:colOff>807720</xdr:colOff>
          <xdr:row>10</xdr:row>
          <xdr:rowOff>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Propriétaire unique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3924300</xdr:colOff>
          <xdr:row>8</xdr:row>
          <xdr:rowOff>160020</xdr:rowOff>
        </xdr:from>
        <xdr:to>
          <xdr:col>3</xdr:col>
          <xdr:colOff>480060</xdr:colOff>
          <xdr:row>10</xdr:row>
          <xdr:rowOff>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société en nom collectif </a:t>
              </a:r>
            </a:p>
          </xdr:txBody>
        </xdr:sp>
        <xdr:clientData fLocksWithSheet="0"/>
      </xdr:twoCellAnchor>
    </mc:Choice>
    <mc:Fallback/>
  </mc:AlternateContent>
  <xdr:twoCellAnchor editAs="oneCell">
    <xdr:from>
      <xdr:col>1</xdr:col>
      <xdr:colOff>28575</xdr:colOff>
      <xdr:row>0</xdr:row>
      <xdr:rowOff>47626</xdr:rowOff>
    </xdr:from>
    <xdr:to>
      <xdr:col>1</xdr:col>
      <xdr:colOff>2623428</xdr:colOff>
      <xdr:row>3</xdr:row>
      <xdr:rowOff>76200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47626"/>
          <a:ext cx="2594853" cy="942974"/>
        </a:xfrm>
        <a:prstGeom prst="rect">
          <a:avLst/>
        </a:prstGeom>
      </xdr:spPr>
    </xdr:pic>
    <xdr:clientData/>
  </xdr:twoCellAnchor>
</xdr:wsDr>
</file>

<file path=xl/tables/table1.xml><?xml version="1.0" encoding="utf-8"?>
<table xmlns="http://schemas.openxmlformats.org/spreadsheetml/2006/main" id="3" name="Tableau3" displayName="Tableau3" ref="B1:C7" totalsRowShown="0">
  <autoFilter ref="B1:C7"/>
  <tableColumns count="2">
    <tableColumn id="1" name="Questions" dataDxfId="1"/>
    <tableColumn id="2"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3.2"/>
  <sheetData>
    <row r="1" spans="1:4">
      <c r="A1">
        <v>1711628695032</v>
      </c>
      <c r="B1" t="s">
        <v>135</v>
      </c>
      <c r="C1" t="s">
        <v>136</v>
      </c>
      <c r="D1">
        <v>5</v>
      </c>
    </row>
    <row r="2" spans="1:4">
      <c r="A2">
        <v>1711628695222</v>
      </c>
      <c r="B2" t="s">
        <v>137</v>
      </c>
      <c r="C2" t="s">
        <v>138</v>
      </c>
      <c r="D2" t="s">
        <v>139</v>
      </c>
    </row>
    <row r="3" spans="1:4">
      <c r="A3">
        <v>1711628695236</v>
      </c>
      <c r="B3" t="s">
        <v>137</v>
      </c>
      <c r="C3" t="s">
        <v>140</v>
      </c>
      <c r="D3" t="s">
        <v>141</v>
      </c>
    </row>
    <row r="4" spans="1:4">
      <c r="A4">
        <v>1711628695236</v>
      </c>
      <c r="B4" t="s">
        <v>137</v>
      </c>
      <c r="C4" t="s">
        <v>142</v>
      </c>
      <c r="D4" t="s">
        <v>143</v>
      </c>
    </row>
    <row r="5" spans="1:4">
      <c r="A5">
        <v>1711628695236</v>
      </c>
      <c r="B5" t="s">
        <v>137</v>
      </c>
      <c r="C5" t="s">
        <v>144</v>
      </c>
      <c r="D5" t="s">
        <v>145</v>
      </c>
    </row>
    <row r="6" spans="1:4">
      <c r="A6">
        <v>1711628695236</v>
      </c>
      <c r="B6" t="s">
        <v>137</v>
      </c>
      <c r="C6" t="s">
        <v>146</v>
      </c>
      <c r="D6" t="s">
        <v>147</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1711628695259</v>
      </c>
      <c r="B1" t="s">
        <v>135</v>
      </c>
      <c r="C1" t="s">
        <v>136</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1711628695312</v>
      </c>
      <c r="B1" t="s">
        <v>135</v>
      </c>
      <c r="C1" t="s">
        <v>136</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3.2"/>
  <sheetData>
    <row r="1" spans="1:4">
      <c r="A1">
        <v>1711628695327</v>
      </c>
      <c r="B1" t="s">
        <v>135</v>
      </c>
      <c r="C1" t="s">
        <v>136</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65"/>
  <sheetViews>
    <sheetView tabSelected="1" topLeftCell="A4" zoomScale="90" zoomScaleNormal="90" workbookViewId="0">
      <selection activeCell="C15" sqref="C15"/>
    </sheetView>
  </sheetViews>
  <sheetFormatPr baseColWidth="10" defaultColWidth="11.44140625" defaultRowHeight="13.2"/>
  <cols>
    <col min="1" max="1" width="1.88671875" style="73" customWidth="1"/>
    <col min="2" max="2" width="44.88671875" style="73" customWidth="1"/>
    <col min="3" max="3" width="13.5546875" style="73" customWidth="1"/>
    <col min="4" max="4" width="10.44140625" style="73" customWidth="1"/>
    <col min="5" max="5" width="4.44140625" style="73" customWidth="1"/>
    <col min="6" max="6" width="9.5546875" style="7" customWidth="1"/>
    <col min="7" max="7" width="14.5546875" style="7" customWidth="1"/>
    <col min="8" max="8" width="7.44140625" style="7" customWidth="1"/>
    <col min="9" max="9" width="15" style="7" customWidth="1"/>
    <col min="10" max="10" width="6.109375" style="11" customWidth="1"/>
    <col min="11" max="11" width="16.33203125" style="11" customWidth="1"/>
    <col min="12" max="12" width="2.6640625" style="11" bestFit="1" customWidth="1"/>
    <col min="13" max="13" width="4.109375" style="109" hidden="1" customWidth="1"/>
    <col min="14" max="14" width="16.88671875" style="43" hidden="1" customWidth="1"/>
    <col min="15" max="15" width="16.33203125" style="43" hidden="1" customWidth="1"/>
    <col min="16" max="16" width="13.33203125" style="43" hidden="1" customWidth="1"/>
    <col min="17" max="17" width="14.77734375" style="43" hidden="1" customWidth="1"/>
    <col min="18" max="18" width="14.88671875" style="44" hidden="1" customWidth="1"/>
    <col min="19" max="19" width="11" style="43" hidden="1" customWidth="1"/>
    <col min="20" max="20" width="24.109375" style="43" hidden="1" customWidth="1"/>
    <col min="21" max="21" width="24.109375" style="39" hidden="1" customWidth="1"/>
    <col min="22" max="22" width="14.33203125" style="73" hidden="1" customWidth="1"/>
    <col min="23" max="23" width="13.88671875" style="73" bestFit="1" customWidth="1"/>
    <col min="24" max="25" width="13.6640625" style="73" bestFit="1" customWidth="1"/>
    <col min="26" max="16384" width="11.44140625" style="73"/>
  </cols>
  <sheetData>
    <row r="1" spans="1:21" s="79" customFormat="1" ht="24.6">
      <c r="A1" s="73"/>
      <c r="B1" s="162"/>
      <c r="C1" s="162"/>
      <c r="D1" s="73"/>
      <c r="E1" s="73"/>
      <c r="F1" s="7"/>
      <c r="G1" s="7"/>
      <c r="H1" s="7"/>
      <c r="I1" s="73"/>
      <c r="J1" s="163"/>
      <c r="K1" s="163" t="s">
        <v>192</v>
      </c>
      <c r="L1" s="163"/>
      <c r="M1" s="42"/>
      <c r="N1" s="43"/>
      <c r="O1" s="43"/>
      <c r="P1" s="43"/>
      <c r="Q1" s="43"/>
      <c r="R1" s="44"/>
      <c r="S1" s="43"/>
      <c r="T1" s="43"/>
      <c r="U1" s="39"/>
    </row>
    <row r="2" spans="1:21" s="79" customFormat="1" ht="24.6">
      <c r="A2" s="73"/>
      <c r="B2" s="73"/>
      <c r="C2" s="73"/>
      <c r="D2" s="73"/>
      <c r="E2" s="73"/>
      <c r="F2" s="7"/>
      <c r="G2" s="7"/>
      <c r="H2" s="7"/>
      <c r="I2" s="73"/>
      <c r="J2" s="164"/>
      <c r="K2" s="165" t="s">
        <v>36</v>
      </c>
      <c r="L2" s="164"/>
      <c r="M2" s="42"/>
      <c r="N2" s="115" t="s">
        <v>156</v>
      </c>
      <c r="O2" s="43"/>
      <c r="P2" s="43"/>
      <c r="Q2" s="43"/>
      <c r="R2" s="44"/>
      <c r="S2" s="43"/>
      <c r="T2" s="43"/>
      <c r="U2" s="39"/>
    </row>
    <row r="3" spans="1:21" s="79" customFormat="1" ht="21">
      <c r="A3" s="73"/>
      <c r="B3" s="73"/>
      <c r="C3" s="73"/>
      <c r="D3" s="73"/>
      <c r="E3" s="73"/>
      <c r="F3" s="7"/>
      <c r="G3" s="7"/>
      <c r="H3" s="7"/>
      <c r="I3" s="73"/>
      <c r="J3" s="164"/>
      <c r="K3" s="166" t="s">
        <v>190</v>
      </c>
      <c r="L3" s="164"/>
      <c r="M3" s="42"/>
      <c r="N3" s="39" t="s">
        <v>157</v>
      </c>
      <c r="O3" s="43"/>
      <c r="P3" s="116">
        <v>3.5999999999999997E-2</v>
      </c>
      <c r="Q3" s="43"/>
      <c r="R3" s="44"/>
      <c r="S3" s="43"/>
      <c r="T3" s="43"/>
      <c r="U3" s="39"/>
    </row>
    <row r="4" spans="1:21" s="79" customFormat="1" ht="21">
      <c r="A4" s="73"/>
      <c r="B4" s="73"/>
      <c r="C4" s="73"/>
      <c r="D4" s="73"/>
      <c r="E4" s="73"/>
      <c r="F4" s="7"/>
      <c r="G4" s="7"/>
      <c r="H4" s="7"/>
      <c r="I4" s="73"/>
      <c r="J4" s="164"/>
      <c r="K4" s="166" t="s">
        <v>191</v>
      </c>
      <c r="L4" s="164"/>
      <c r="M4" s="42"/>
      <c r="N4" s="39" t="s">
        <v>158</v>
      </c>
      <c r="O4" s="43"/>
      <c r="P4" s="116">
        <v>6.6000000000000003E-2</v>
      </c>
      <c r="Q4" s="43"/>
      <c r="R4" s="44"/>
      <c r="S4" s="43"/>
      <c r="T4" s="43"/>
      <c r="U4" s="39"/>
    </row>
    <row r="5" spans="1:21" s="79" customFormat="1" ht="21">
      <c r="A5" s="73"/>
      <c r="B5" s="167" t="s">
        <v>63</v>
      </c>
      <c r="C5" s="167"/>
      <c r="D5" s="167"/>
      <c r="E5" s="167"/>
      <c r="F5" s="167"/>
      <c r="G5" s="167"/>
      <c r="H5" s="167"/>
      <c r="I5" s="167"/>
      <c r="J5" s="167"/>
      <c r="K5" s="167"/>
      <c r="L5" s="167"/>
      <c r="M5" s="42"/>
      <c r="N5" s="39" t="s">
        <v>159</v>
      </c>
      <c r="O5" s="43"/>
      <c r="P5" s="117">
        <v>30000</v>
      </c>
      <c r="Q5" s="43"/>
      <c r="R5" s="44"/>
      <c r="S5" s="43"/>
      <c r="T5" s="43"/>
      <c r="U5" s="39"/>
    </row>
    <row r="6" spans="1:21" ht="13.95" customHeight="1" thickBot="1">
      <c r="B6" s="73" t="s">
        <v>37</v>
      </c>
      <c r="D6" s="8"/>
      <c r="M6" s="42"/>
      <c r="N6" s="39" t="s">
        <v>160</v>
      </c>
      <c r="P6" s="117">
        <v>31421</v>
      </c>
    </row>
    <row r="7" spans="1:21" ht="13.95" customHeight="1">
      <c r="B7" s="73" t="s">
        <v>75</v>
      </c>
      <c r="D7" s="8"/>
      <c r="E7" s="8"/>
      <c r="F7" s="9"/>
      <c r="G7" s="9"/>
      <c r="H7" s="9"/>
      <c r="I7" s="9"/>
      <c r="M7" s="42"/>
      <c r="N7" s="118" t="s">
        <v>131</v>
      </c>
      <c r="O7" s="119"/>
      <c r="P7" s="120"/>
      <c r="Q7" s="121" t="s">
        <v>82</v>
      </c>
      <c r="R7" s="122" t="s">
        <v>83</v>
      </c>
    </row>
    <row r="8" spans="1:21" ht="13.95" customHeight="1">
      <c r="B8" s="73" t="s">
        <v>7</v>
      </c>
      <c r="D8" s="8"/>
      <c r="E8" s="8"/>
      <c r="F8" s="9"/>
      <c r="G8" s="9"/>
      <c r="H8" s="9"/>
      <c r="I8" s="9"/>
      <c r="M8" s="42"/>
      <c r="N8" s="123" t="s">
        <v>161</v>
      </c>
      <c r="O8" s="78"/>
      <c r="P8" s="124">
        <f>O35</f>
        <v>0</v>
      </c>
      <c r="Q8" s="125">
        <f>P3*(O35+P35)</f>
        <v>0</v>
      </c>
      <c r="R8" s="124">
        <f>P4*(O35+Q35)</f>
        <v>0</v>
      </c>
      <c r="S8" s="43" t="s">
        <v>162</v>
      </c>
    </row>
    <row r="9" spans="1:21" ht="13.95" customHeight="1">
      <c r="B9" s="73" t="s">
        <v>1</v>
      </c>
      <c r="D9" s="8"/>
      <c r="E9" s="8"/>
      <c r="F9" s="9"/>
      <c r="G9" s="9"/>
      <c r="H9" s="9"/>
      <c r="I9" s="9"/>
      <c r="M9" s="42"/>
      <c r="N9" s="123" t="s">
        <v>163</v>
      </c>
      <c r="O9" s="77"/>
      <c r="P9" s="126">
        <f>P35+Q35-Q10-R10</f>
        <v>0</v>
      </c>
      <c r="Q9" s="127">
        <f>-IF((O35+P35)&gt;P5,(P5)*1%,(O35+P35)*1%)</f>
        <v>0</v>
      </c>
      <c r="R9" s="128">
        <f>-IF((O35+Q35)&gt;P6,(P6)*1%,(O35+Q35)*1%)</f>
        <v>0</v>
      </c>
      <c r="S9" s="43" t="s">
        <v>164</v>
      </c>
    </row>
    <row r="10" spans="1:21" ht="17.25" customHeight="1" thickBot="1">
      <c r="B10" s="73" t="s">
        <v>92</v>
      </c>
      <c r="F10" s="73"/>
      <c r="M10" s="42"/>
      <c r="N10" s="129" t="s">
        <v>165</v>
      </c>
      <c r="O10" s="130"/>
      <c r="P10" s="131">
        <f>P8+P9</f>
        <v>0</v>
      </c>
      <c r="Q10" s="132">
        <f>Q8+Q9</f>
        <v>0</v>
      </c>
      <c r="R10" s="133">
        <f>R8+R9</f>
        <v>0</v>
      </c>
    </row>
    <row r="11" spans="1:21" ht="15" customHeight="1">
      <c r="B11" s="10" t="s">
        <v>34</v>
      </c>
      <c r="C11" s="10"/>
      <c r="M11" s="42"/>
      <c r="Q11" s="134" t="s">
        <v>84</v>
      </c>
      <c r="R11" s="135" t="s">
        <v>85</v>
      </c>
    </row>
    <row r="12" spans="1:21" ht="15" customHeight="1" thickBot="1">
      <c r="B12" s="136" t="s">
        <v>35</v>
      </c>
      <c r="C12" s="136"/>
      <c r="D12" s="136"/>
      <c r="M12" s="42"/>
      <c r="N12" s="136"/>
      <c r="O12" s="77"/>
      <c r="P12" s="77"/>
      <c r="Q12" s="137">
        <f>-SUM(P118:P130)</f>
        <v>0</v>
      </c>
      <c r="R12" s="138">
        <f>-SUM(Q118:Q130)</f>
        <v>0</v>
      </c>
    </row>
    <row r="13" spans="1:21" ht="15" customHeight="1">
      <c r="B13" s="136" t="s">
        <v>186</v>
      </c>
      <c r="C13" s="136"/>
      <c r="D13" s="136" t="s">
        <v>181</v>
      </c>
      <c r="E13" s="136"/>
      <c r="F13" s="136"/>
      <c r="G13" s="136"/>
      <c r="H13" s="136"/>
      <c r="I13" s="136"/>
      <c r="J13" s="136"/>
      <c r="K13" s="136"/>
      <c r="L13" s="136"/>
      <c r="M13" s="136"/>
      <c r="N13" s="136"/>
      <c r="O13" s="77"/>
      <c r="P13" s="77"/>
      <c r="Q13" s="175"/>
      <c r="R13" s="176"/>
    </row>
    <row r="14" spans="1:21" ht="15" customHeight="1">
      <c r="B14" s="136" t="s">
        <v>183</v>
      </c>
      <c r="D14" s="136"/>
      <c r="E14" s="136"/>
      <c r="F14" s="136"/>
      <c r="G14" s="136"/>
      <c r="H14" s="136"/>
      <c r="I14" s="136"/>
      <c r="J14" s="136"/>
      <c r="K14" s="136"/>
      <c r="L14" s="136"/>
      <c r="M14" s="136"/>
      <c r="N14" s="136"/>
      <c r="O14" s="77"/>
      <c r="P14" s="77"/>
      <c r="Q14" s="175"/>
      <c r="R14" s="176"/>
    </row>
    <row r="15" spans="1:21" ht="15" customHeight="1">
      <c r="B15" s="136" t="s">
        <v>184</v>
      </c>
      <c r="D15" s="136"/>
      <c r="E15" s="136"/>
      <c r="F15" s="136"/>
      <c r="G15" s="136"/>
      <c r="H15" s="136"/>
      <c r="I15" s="136"/>
      <c r="J15" s="136"/>
      <c r="K15" s="73"/>
      <c r="M15" s="42"/>
      <c r="N15" s="136"/>
      <c r="O15" s="77"/>
      <c r="P15" s="77"/>
      <c r="Q15" s="175"/>
      <c r="R15" s="176"/>
    </row>
    <row r="16" spans="1:21" ht="15" customHeight="1" thickBot="1">
      <c r="B16" s="136" t="s">
        <v>185</v>
      </c>
      <c r="D16" s="136"/>
      <c r="E16" s="136"/>
      <c r="F16" s="136"/>
      <c r="G16" s="136"/>
      <c r="H16" s="136"/>
      <c r="I16" s="136"/>
      <c r="J16" s="136"/>
      <c r="K16" s="73"/>
      <c r="M16" s="42"/>
      <c r="N16" s="136"/>
      <c r="O16" s="77"/>
      <c r="P16" s="77"/>
      <c r="Q16" s="175"/>
      <c r="R16" s="176"/>
    </row>
    <row r="17" spans="1:21" ht="22.2" customHeight="1" thickBot="1">
      <c r="B17" s="181" t="str">
        <f>IF(D7="","Veuillez remplir votre nom dans la case D7 et votre situation TPS/TVQ dans la case B21 et B22 pour afficher la suite du questionnaire",IF(B21='TPS-TVQ'!B9,"Veuillez remplir votre nom dans la case D7 et votre situation TPS/TVQ dans la case B21 et B22 pour afficher la suite du questionnaire",IF(B22='TPS-TVQ'!B9,"Veuillez remplir votre nom dans la case D7 et votre situation TPS/TVQ dans la case B21 et B22 pour afficher la suite du questionnaire","")))</f>
        <v>Veuillez remplir votre nom dans la case D7 et votre situation TPS/TVQ dans la case B21 et B22 pour afficher la suite du questionnaire</v>
      </c>
      <c r="C17" s="136"/>
      <c r="D17" s="136"/>
      <c r="E17" s="136"/>
      <c r="G17" s="136"/>
      <c r="H17" s="136"/>
      <c r="M17" s="42"/>
      <c r="N17" s="136"/>
      <c r="O17" s="77"/>
      <c r="P17" s="77"/>
      <c r="Q17" s="134" t="s">
        <v>166</v>
      </c>
      <c r="R17" s="135" t="s">
        <v>167</v>
      </c>
    </row>
    <row r="18" spans="1:21" s="79" customFormat="1" ht="21.6" thickBot="1">
      <c r="A18" s="73"/>
      <c r="B18" s="167" t="s">
        <v>107</v>
      </c>
      <c r="C18" s="167"/>
      <c r="D18" s="168"/>
      <c r="E18" s="168"/>
      <c r="F18" s="167"/>
      <c r="G18" s="167"/>
      <c r="H18" s="167"/>
      <c r="I18" s="167"/>
      <c r="J18" s="167"/>
      <c r="K18" s="167"/>
      <c r="L18" s="167"/>
      <c r="M18" s="42"/>
      <c r="N18" s="57"/>
      <c r="O18" s="139" t="s">
        <v>168</v>
      </c>
      <c r="P18" s="140">
        <f>Q18+R18</f>
        <v>0</v>
      </c>
      <c r="Q18" s="132">
        <f>Q10+Q12</f>
        <v>0</v>
      </c>
      <c r="R18" s="133">
        <f>R10+R12</f>
        <v>0</v>
      </c>
      <c r="S18" s="43"/>
      <c r="T18" s="43"/>
    </row>
    <row r="19" spans="1:21" s="82" customFormat="1" ht="6" customHeight="1">
      <c r="A19" s="83"/>
      <c r="B19" s="83"/>
      <c r="C19" s="83"/>
      <c r="D19" s="83"/>
      <c r="E19" s="83"/>
      <c r="F19" s="12"/>
      <c r="G19" s="12"/>
      <c r="H19" s="12"/>
      <c r="I19" s="12"/>
      <c r="J19" s="11"/>
      <c r="K19" s="11"/>
      <c r="L19" s="11"/>
      <c r="M19" s="42"/>
      <c r="N19" s="43"/>
      <c r="O19" s="55"/>
      <c r="P19" s="55"/>
      <c r="Q19" s="43"/>
      <c r="R19" s="141"/>
      <c r="S19" s="141"/>
      <c r="T19" s="43"/>
      <c r="U19" s="39"/>
    </row>
    <row r="20" spans="1:21" s="82" customFormat="1" ht="15.6" thickBot="1">
      <c r="A20" s="83"/>
      <c r="B20" s="169" t="s">
        <v>120</v>
      </c>
      <c r="C20" s="169"/>
      <c r="D20" s="83"/>
      <c r="E20" s="83"/>
      <c r="F20" s="12"/>
      <c r="G20" s="12"/>
      <c r="H20" s="12"/>
      <c r="I20" s="12"/>
      <c r="J20" s="11"/>
      <c r="K20" s="11"/>
      <c r="L20" s="11"/>
      <c r="M20" s="42"/>
      <c r="N20" s="80"/>
      <c r="O20" s="80"/>
      <c r="P20" s="80"/>
      <c r="Q20" s="80"/>
      <c r="R20" s="81"/>
      <c r="S20" s="80"/>
      <c r="T20" s="43" t="s">
        <v>170</v>
      </c>
      <c r="U20" s="43" t="s">
        <v>169</v>
      </c>
    </row>
    <row r="21" spans="1:21" s="82" customFormat="1" ht="33" customHeight="1" thickBot="1">
      <c r="A21" s="83"/>
      <c r="B21" s="189" t="s">
        <v>133</v>
      </c>
      <c r="C21" s="190"/>
      <c r="D21" s="190"/>
      <c r="E21" s="190"/>
      <c r="F21" s="190"/>
      <c r="G21" s="190"/>
      <c r="H21" s="190"/>
      <c r="I21" s="191"/>
      <c r="J21" s="83"/>
      <c r="K21" s="83"/>
      <c r="L21" s="83"/>
      <c r="M21" s="42"/>
      <c r="N21" s="80"/>
      <c r="O21" s="80"/>
      <c r="P21" s="79"/>
      <c r="Q21" s="79"/>
      <c r="R21" s="79"/>
      <c r="S21" s="79"/>
      <c r="T21" s="142">
        <v>1.3977999999999999</v>
      </c>
      <c r="U21" s="143">
        <v>1.3979999999999999</v>
      </c>
    </row>
    <row r="22" spans="1:21" s="82" customFormat="1" ht="33" customHeight="1" thickBot="1">
      <c r="A22" s="83"/>
      <c r="B22" s="189" t="s">
        <v>133</v>
      </c>
      <c r="C22" s="190"/>
      <c r="D22" s="190"/>
      <c r="E22" s="190"/>
      <c r="F22" s="190"/>
      <c r="G22" s="190"/>
      <c r="H22" s="190"/>
      <c r="I22" s="191"/>
      <c r="J22" s="83"/>
      <c r="L22" s="83"/>
      <c r="M22" s="42"/>
      <c r="N22" s="80"/>
      <c r="O22" s="80"/>
      <c r="P22" s="79"/>
      <c r="Q22" s="79"/>
      <c r="R22" s="79"/>
      <c r="S22" s="79"/>
      <c r="T22" s="142"/>
      <c r="U22" s="143"/>
    </row>
    <row r="23" spans="1:21" s="82" customFormat="1" ht="13.8" thickBot="1">
      <c r="A23" s="83"/>
      <c r="B23" s="179" t="s">
        <v>121</v>
      </c>
      <c r="C23" s="179"/>
      <c r="D23" s="83"/>
      <c r="E23" s="83"/>
      <c r="F23" s="12"/>
      <c r="G23" s="12"/>
      <c r="H23" s="12"/>
      <c r="I23" s="12"/>
      <c r="J23" s="11"/>
      <c r="K23" s="11"/>
      <c r="L23" s="11"/>
      <c r="M23" s="42"/>
      <c r="N23" s="79"/>
      <c r="O23" s="80"/>
      <c r="P23" s="80"/>
      <c r="Q23" s="144"/>
      <c r="R23" s="80"/>
      <c r="S23" s="80"/>
      <c r="T23" s="145" t="s">
        <v>171</v>
      </c>
      <c r="U23" s="146" t="s">
        <v>172</v>
      </c>
    </row>
    <row r="24" spans="1:21" s="82" customFormat="1" ht="167.4" customHeight="1" thickBot="1">
      <c r="A24" s="83"/>
      <c r="B24" s="188" t="str">
        <f>IF(AND(B21='TPS-TVQ'!B11,B22='TPS-TVQ'!B15),'TPS-TVQ'!C4,IF(AND(B21='TPS-TVQ'!B11,B22='TPS-TVQ'!B16),'TPS-TVQ'!C5,IF(AND(B21='TPS-TVQ'!B12,B22='TPS-TVQ'!B15),'TPS-TVQ'!C6,IF(AND(B21='TPS-TVQ'!B12,B22='TPS-TVQ'!B16),'TPS-TVQ'!C7,IF(AND(B21='TPS-TVQ'!B10,B22='TPS-TVQ'!B10),'TPS-TVQ'!C3,"")))))</f>
        <v/>
      </c>
      <c r="C24" s="188"/>
      <c r="D24" s="188"/>
      <c r="E24" s="188"/>
      <c r="F24" s="188"/>
      <c r="G24" s="188"/>
      <c r="H24" s="188"/>
      <c r="I24" s="188"/>
      <c r="J24" s="170"/>
      <c r="K24" s="170"/>
      <c r="L24" s="170"/>
      <c r="M24" s="42"/>
      <c r="N24" s="147" t="s">
        <v>173</v>
      </c>
      <c r="O24" s="80"/>
      <c r="P24" s="79"/>
      <c r="Q24" s="79"/>
      <c r="R24" s="80"/>
      <c r="S24" s="80"/>
      <c r="T24" s="148" t="s">
        <v>174</v>
      </c>
      <c r="U24" s="149" t="s">
        <v>175</v>
      </c>
    </row>
    <row r="25" spans="1:21" s="83" customFormat="1">
      <c r="B25" s="192"/>
      <c r="C25" s="192"/>
      <c r="D25" s="192"/>
      <c r="E25" s="192"/>
      <c r="F25" s="192"/>
      <c r="G25" s="192"/>
      <c r="H25" s="192"/>
      <c r="I25" s="192"/>
      <c r="J25" s="192"/>
      <c r="K25" s="161"/>
      <c r="L25" s="161"/>
      <c r="M25" s="42"/>
      <c r="N25" s="45"/>
      <c r="O25" s="45"/>
      <c r="P25" s="46">
        <v>0.05</v>
      </c>
      <c r="Q25" s="46">
        <v>9.9750000000000005E-2</v>
      </c>
      <c r="R25" s="45"/>
      <c r="S25" s="45"/>
      <c r="T25" s="193" t="s">
        <v>176</v>
      </c>
      <c r="U25" s="194"/>
    </row>
    <row r="26" spans="1:21" s="86" customFormat="1" ht="15.6">
      <c r="B26" s="84" t="s">
        <v>60</v>
      </c>
      <c r="C26" s="84"/>
      <c r="D26" s="85"/>
      <c r="E26" s="85"/>
      <c r="F26" s="85"/>
      <c r="G26" s="84" t="s">
        <v>154</v>
      </c>
      <c r="H26" s="84"/>
      <c r="I26" s="84" t="s">
        <v>155</v>
      </c>
      <c r="J26" s="85"/>
      <c r="K26" s="85"/>
      <c r="L26" s="85"/>
      <c r="M26" s="87"/>
      <c r="N26" s="45"/>
      <c r="O26" s="45" t="s">
        <v>124</v>
      </c>
      <c r="P26" s="45" t="s">
        <v>78</v>
      </c>
      <c r="Q26" s="47" t="s">
        <v>79</v>
      </c>
      <c r="R26" s="45"/>
      <c r="S26" s="150" t="s">
        <v>110</v>
      </c>
      <c r="T26" s="183"/>
      <c r="U26" s="151"/>
    </row>
    <row r="27" spans="1:21" ht="13.95" customHeight="1">
      <c r="B27" s="73" t="s">
        <v>116</v>
      </c>
      <c r="F27" s="73"/>
      <c r="G27" s="9"/>
      <c r="H27" s="171" t="s">
        <v>98</v>
      </c>
      <c r="I27" s="110" t="s">
        <v>153</v>
      </c>
      <c r="J27" s="172" t="s">
        <v>119</v>
      </c>
      <c r="K27" s="73"/>
      <c r="L27" s="73"/>
      <c r="M27" s="42"/>
      <c r="N27" s="45"/>
      <c r="O27" s="48">
        <f>G27</f>
        <v>0</v>
      </c>
      <c r="P27" s="49">
        <f>O27*$P$25</f>
        <v>0</v>
      </c>
      <c r="Q27" s="47">
        <f>O27*$Q$25</f>
        <v>0</v>
      </c>
      <c r="R27" s="49"/>
      <c r="S27" s="152" t="s">
        <v>111</v>
      </c>
      <c r="T27" s="184">
        <f>G27</f>
        <v>0</v>
      </c>
      <c r="U27" s="153">
        <f>T27/$U$21</f>
        <v>0</v>
      </c>
    </row>
    <row r="28" spans="1:21" ht="13.95" customHeight="1">
      <c r="B28" s="73" t="s">
        <v>117</v>
      </c>
      <c r="D28" s="13"/>
      <c r="E28" s="13"/>
      <c r="F28" s="73"/>
      <c r="G28" s="9"/>
      <c r="H28" s="171" t="s">
        <v>98</v>
      </c>
      <c r="I28" s="110" t="s">
        <v>153</v>
      </c>
      <c r="J28" s="172" t="s">
        <v>119</v>
      </c>
      <c r="K28" s="14"/>
      <c r="L28" s="14"/>
      <c r="M28" s="42"/>
      <c r="N28" s="45"/>
      <c r="O28" s="48">
        <f>G28</f>
        <v>0</v>
      </c>
      <c r="P28" s="49">
        <f>O28*$P$25</f>
        <v>0</v>
      </c>
      <c r="Q28" s="47">
        <f>O28*$Q$25</f>
        <v>0</v>
      </c>
      <c r="R28" s="49"/>
      <c r="S28" s="152" t="s">
        <v>111</v>
      </c>
      <c r="T28" s="184">
        <f t="shared" ref="T28:T29" si="0">G28</f>
        <v>0</v>
      </c>
      <c r="U28" s="153">
        <f t="shared" ref="U28:U29" si="1">T28/$U$21</f>
        <v>0</v>
      </c>
    </row>
    <row r="29" spans="1:21" ht="13.95" customHeight="1">
      <c r="B29" s="73" t="s">
        <v>118</v>
      </c>
      <c r="D29" s="13"/>
      <c r="E29" s="13"/>
      <c r="F29" s="73"/>
      <c r="G29" s="9"/>
      <c r="H29" s="171" t="s">
        <v>98</v>
      </c>
      <c r="I29" s="110" t="s">
        <v>153</v>
      </c>
      <c r="J29" s="172" t="s">
        <v>119</v>
      </c>
      <c r="K29" s="14"/>
      <c r="L29" s="14"/>
      <c r="M29" s="42"/>
      <c r="N29" s="45"/>
      <c r="O29" s="48">
        <f t="shared" ref="O29:O30" si="2">G29</f>
        <v>0</v>
      </c>
      <c r="P29" s="49">
        <f>O29*$P$25</f>
        <v>0</v>
      </c>
      <c r="Q29" s="47">
        <f>O29*$Q$25</f>
        <v>0</v>
      </c>
      <c r="R29" s="49"/>
      <c r="S29" s="152" t="s">
        <v>111</v>
      </c>
      <c r="T29" s="184">
        <f t="shared" si="0"/>
        <v>0</v>
      </c>
      <c r="U29" s="153">
        <f t="shared" si="1"/>
        <v>0</v>
      </c>
    </row>
    <row r="30" spans="1:21" ht="13.95" customHeight="1">
      <c r="B30" s="83" t="s">
        <v>187</v>
      </c>
      <c r="E30" s="13"/>
      <c r="F30" s="70" t="s">
        <v>134</v>
      </c>
      <c r="G30" s="110" t="s">
        <v>153</v>
      </c>
      <c r="H30" s="171" t="s">
        <v>98</v>
      </c>
      <c r="I30" s="9"/>
      <c r="J30" s="172" t="s">
        <v>119</v>
      </c>
      <c r="K30" s="14"/>
      <c r="L30" s="14"/>
      <c r="M30" s="42"/>
      <c r="N30" s="154">
        <f>T21</f>
        <v>1.3977999999999999</v>
      </c>
      <c r="O30" s="48" t="str">
        <f t="shared" si="2"/>
        <v>N/A</v>
      </c>
      <c r="P30" s="49">
        <v>0</v>
      </c>
      <c r="Q30" s="47">
        <v>0</v>
      </c>
      <c r="R30" s="49"/>
      <c r="S30" s="152" t="s">
        <v>125</v>
      </c>
      <c r="T30" s="184">
        <f>I30*T21</f>
        <v>0</v>
      </c>
      <c r="U30" s="153">
        <f>I30</f>
        <v>0</v>
      </c>
    </row>
    <row r="31" spans="1:21" ht="13.95" customHeight="1">
      <c r="B31" s="73" t="s">
        <v>74</v>
      </c>
      <c r="D31" s="13"/>
      <c r="E31" s="13"/>
      <c r="F31" s="73"/>
      <c r="G31" s="9"/>
      <c r="H31" s="171" t="s">
        <v>98</v>
      </c>
      <c r="I31" s="9"/>
      <c r="J31" s="172" t="s">
        <v>119</v>
      </c>
      <c r="K31" s="40"/>
      <c r="L31" s="40"/>
      <c r="M31" s="42"/>
      <c r="N31" s="45"/>
      <c r="O31" s="48">
        <f>G31/1.14975</f>
        <v>0</v>
      </c>
      <c r="P31" s="49">
        <f>O31*$P$25</f>
        <v>0</v>
      </c>
      <c r="Q31" s="47">
        <f>O31*$Q$25</f>
        <v>0</v>
      </c>
      <c r="R31" s="49">
        <f>(O31+P31+Q31)-G31</f>
        <v>0</v>
      </c>
      <c r="S31" s="152"/>
      <c r="T31" s="184">
        <f>IF(AND($B$21='TPS-TVQ'!$B$11,$B$22='TPS-TVQ'!$B$16),(O31+I31*$T$21),IF(AND($B$21='TPS-TVQ'!$B$11,$B$22='TPS-TVQ'!$B$15),(G31+I31*$T$21),IF(AND($B$21='TPS-TVQ'!$B$12,$B$22='TPS-TVQ'!$B$16),(O31+I31*$T$21),IF(AND($B$21='TPS-TVQ'!$B$12,$B$22='TPS-TVQ'!$B$15),(G31+I31*$T$21),(G31+I31*$T$21)))))</f>
        <v>0</v>
      </c>
      <c r="U31" s="153">
        <f>IF(AND($B$21='TPS-TVQ'!$B$11,$B$22='TPS-TVQ'!$B$16),(I31+O31/$U$21),IF(AND($B$21='TPS-TVQ'!$B$11,$B$22='TPS-TVQ'!$B$15),(I31+G31/$U$21),IF(AND($B$21='TPS-TVQ'!$B$12,$B$22='TPS-TVQ'!$B$16),(I31+O31/$U$21),IF(AND($B$21='TPS-TVQ'!$B$12,$B$22='TPS-TVQ'!$B$15),(I31+G31/$U$21),(I31+G31/$U$21)))))</f>
        <v>0</v>
      </c>
    </row>
    <row r="32" spans="1:21" ht="13.95" customHeight="1">
      <c r="B32" s="73" t="s">
        <v>74</v>
      </c>
      <c r="D32" s="13"/>
      <c r="E32" s="13"/>
      <c r="F32" s="73"/>
      <c r="G32" s="9"/>
      <c r="H32" s="171" t="s">
        <v>98</v>
      </c>
      <c r="I32" s="9"/>
      <c r="J32" s="172" t="s">
        <v>119</v>
      </c>
      <c r="K32" s="40"/>
      <c r="L32" s="40"/>
      <c r="M32" s="42"/>
      <c r="N32" s="45"/>
      <c r="O32" s="48">
        <f>G32/1.14975</f>
        <v>0</v>
      </c>
      <c r="P32" s="49">
        <f>O32*$P$25</f>
        <v>0</v>
      </c>
      <c r="Q32" s="47">
        <f>O32*$Q$25</f>
        <v>0</v>
      </c>
      <c r="R32" s="49">
        <f>(O32+P32+Q32)-G32</f>
        <v>0</v>
      </c>
      <c r="S32" s="152"/>
      <c r="T32" s="184">
        <f>IF(AND($B$21='TPS-TVQ'!$B$11,$B$22='TPS-TVQ'!$B$16),(O32+I32*$T$21),IF(AND($B$21='TPS-TVQ'!$B$11,$B$22='TPS-TVQ'!$B$15),(G32+I32*$T$21),IF(AND($B$21='TPS-TVQ'!$B$12,$B$22='TPS-TVQ'!$B$16),(O32+I32*$T$21),IF(AND($B$21='TPS-TVQ'!$B$12,$B$22='TPS-TVQ'!$B$15),(G32+I32*$T$21),(G32+I32*$T$21)))))</f>
        <v>0</v>
      </c>
      <c r="U32" s="153">
        <f>IF(AND($B$21='TPS-TVQ'!$B$11,$B$22='TPS-TVQ'!$B$16),(I32+O32/$U$21),IF(AND($B$21='TPS-TVQ'!$B$11,$B$22='TPS-TVQ'!$B$15),(I32+G32/$U$21),IF(AND($B$21='TPS-TVQ'!$B$12,$B$22='TPS-TVQ'!$B$16),(I32+O32/$U$21),IF(AND($B$21='TPS-TVQ'!$B$12,$B$22='TPS-TVQ'!$B$15),(I32+G32/$U$21),(I32+G32/$U$21)))))</f>
        <v>0</v>
      </c>
    </row>
    <row r="33" spans="2:21" ht="13.95" customHeight="1">
      <c r="B33" s="73" t="s">
        <v>74</v>
      </c>
      <c r="D33" s="13"/>
      <c r="E33" s="13"/>
      <c r="F33" s="73"/>
      <c r="G33" s="9"/>
      <c r="H33" s="171" t="s">
        <v>98</v>
      </c>
      <c r="I33" s="9"/>
      <c r="J33" s="172" t="s">
        <v>119</v>
      </c>
      <c r="K33" s="40"/>
      <c r="L33" s="40"/>
      <c r="M33" s="42"/>
      <c r="N33" s="45"/>
      <c r="O33" s="48">
        <f t="shared" ref="O33:O34" si="3">G33/1.14975</f>
        <v>0</v>
      </c>
      <c r="P33" s="49"/>
      <c r="Q33" s="47"/>
      <c r="R33" s="49"/>
      <c r="S33" s="152"/>
      <c r="T33" s="184">
        <f>IF(AND($B$21='TPS-TVQ'!$B$11,$B$22='TPS-TVQ'!$B$16),(O33+I33*$T$21),IF(AND($B$21='TPS-TVQ'!$B$11,$B$22='TPS-TVQ'!$B$15),(G33+I33*$T$21),IF(AND($B$21='TPS-TVQ'!$B$12,$B$22='TPS-TVQ'!$B$16),(O33+I33*$T$21),IF(AND($B$21='TPS-TVQ'!$B$12,$B$22='TPS-TVQ'!$B$15),(G33+I33*$T$21),(G33+I33*$T$21)))))</f>
        <v>0</v>
      </c>
      <c r="U33" s="153">
        <f>IF(AND($B$21='TPS-TVQ'!$B$11,$B$22='TPS-TVQ'!$B$16),(I33+O33/$U$21),IF(AND($B$21='TPS-TVQ'!$B$11,$B$22='TPS-TVQ'!$B$15),(I33+G33/$U$21),IF(AND($B$21='TPS-TVQ'!$B$12,$B$22='TPS-TVQ'!$B$16),(I33+O33/$U$21),IF(AND($B$21='TPS-TVQ'!$B$12,$B$22='TPS-TVQ'!$B$15),(I33+G33/$U$21),(I33+G33/$U$21)))))</f>
        <v>0</v>
      </c>
    </row>
    <row r="34" spans="2:21" ht="13.95" customHeight="1">
      <c r="B34" s="73" t="s">
        <v>90</v>
      </c>
      <c r="D34" s="13"/>
      <c r="E34" s="13"/>
      <c r="F34" s="73"/>
      <c r="G34" s="9"/>
      <c r="H34" s="171" t="s">
        <v>98</v>
      </c>
      <c r="I34" s="9"/>
      <c r="J34" s="172" t="s">
        <v>119</v>
      </c>
      <c r="K34" s="40"/>
      <c r="L34" s="40"/>
      <c r="M34" s="42"/>
      <c r="N34" s="45"/>
      <c r="O34" s="48">
        <f t="shared" si="3"/>
        <v>0</v>
      </c>
      <c r="P34" s="49"/>
      <c r="Q34" s="47"/>
      <c r="R34" s="49"/>
      <c r="S34" s="155" t="s">
        <v>126</v>
      </c>
      <c r="T34" s="184">
        <f>IF(AND($B$21='TPS-TVQ'!$B$11,$B$22='TPS-TVQ'!$B$16),(O34+I34*$T$21),IF(AND($B$21='TPS-TVQ'!$B$11,$B$22='TPS-TVQ'!$B$15),(G34+I34*$T$21),IF(AND($B$21='TPS-TVQ'!$B$12,$B$22='TPS-TVQ'!$B$16),(O34+I34*$T$21),IF(AND($B$21='TPS-TVQ'!$B$12,$B$22='TPS-TVQ'!$B$15),(G34+I34*$T$21),(G34+I34*$T$21)))))</f>
        <v>0</v>
      </c>
      <c r="U34" s="153">
        <f>IF(AND($B$21='TPS-TVQ'!$B$11,$B$22='TPS-TVQ'!$B$16),(I34+O34/$U$21),IF(AND($B$21='TPS-TVQ'!$B$11,$B$22='TPS-TVQ'!$B$15),(I34+G34/$U$21),IF(AND($B$21='TPS-TVQ'!$B$12,$B$22='TPS-TVQ'!$B$16),(I34+O34/$U$21),IF(AND($B$21='TPS-TVQ'!$B$12,$B$22='TPS-TVQ'!$B$15),(I34+G34/$U$21),(I34+G34/$U$21)))))</f>
        <v>0</v>
      </c>
    </row>
    <row r="35" spans="2:21" ht="13.95" customHeight="1">
      <c r="B35" s="88" t="s">
        <v>122</v>
      </c>
      <c r="C35" s="88"/>
      <c r="F35" s="73"/>
      <c r="G35" s="9">
        <f>SUM(G27:G34)</f>
        <v>0</v>
      </c>
      <c r="H35" s="171" t="s">
        <v>98</v>
      </c>
      <c r="I35" s="71">
        <f>SUM(I27:I34)</f>
        <v>0</v>
      </c>
      <c r="J35" s="172" t="s">
        <v>119</v>
      </c>
      <c r="M35" s="42"/>
      <c r="N35" s="45"/>
      <c r="O35" s="9">
        <f>SUM(O27:O34)</f>
        <v>0</v>
      </c>
      <c r="P35" s="9">
        <f>SUM(P27:P34)</f>
        <v>0</v>
      </c>
      <c r="Q35" s="9">
        <f>SUM(Q27:Q34)</f>
        <v>0</v>
      </c>
      <c r="R35" s="45" t="s">
        <v>127</v>
      </c>
      <c r="S35" s="155"/>
      <c r="T35" s="184">
        <f>SUM(T27:T34)</f>
        <v>0</v>
      </c>
      <c r="U35" s="153">
        <f>SUM(U27:U34)</f>
        <v>0</v>
      </c>
    </row>
    <row r="36" spans="2:21" ht="5.25" customHeight="1">
      <c r="B36" s="88"/>
      <c r="C36" s="88"/>
      <c r="G36" s="75"/>
      <c r="H36" s="75"/>
      <c r="M36" s="42"/>
      <c r="N36" s="45"/>
      <c r="O36" s="48"/>
      <c r="P36" s="49"/>
      <c r="Q36" s="47"/>
      <c r="R36" s="45"/>
      <c r="S36" s="155"/>
      <c r="T36" s="184"/>
      <c r="U36" s="153"/>
    </row>
    <row r="37" spans="2:21" ht="13.95" customHeight="1">
      <c r="B37" s="89" t="s">
        <v>59</v>
      </c>
      <c r="C37" s="89"/>
      <c r="D37" s="89"/>
      <c r="E37" s="89"/>
      <c r="F37" s="89"/>
      <c r="G37" s="89"/>
      <c r="H37" s="89"/>
      <c r="I37" s="89"/>
      <c r="J37" s="90"/>
      <c r="K37" s="90"/>
      <c r="L37" s="90"/>
      <c r="M37" s="42"/>
      <c r="N37" s="45" t="s">
        <v>128</v>
      </c>
      <c r="P37" s="45" t="s">
        <v>78</v>
      </c>
      <c r="Q37" s="47" t="s">
        <v>79</v>
      </c>
      <c r="R37" s="45"/>
      <c r="S37" s="155"/>
      <c r="T37" s="184"/>
      <c r="U37" s="153"/>
    </row>
    <row r="38" spans="2:21" ht="13.95" customHeight="1">
      <c r="B38" s="15" t="s">
        <v>58</v>
      </c>
      <c r="C38" s="15"/>
      <c r="D38" s="15"/>
      <c r="E38" s="15"/>
      <c r="F38" s="73"/>
      <c r="G38" s="9"/>
      <c r="H38" s="75" t="s">
        <v>98</v>
      </c>
      <c r="I38" s="71"/>
      <c r="J38" s="172" t="s">
        <v>119</v>
      </c>
      <c r="M38" s="42"/>
      <c r="N38" s="45"/>
      <c r="O38" s="48">
        <f>G38/1.14975</f>
        <v>0</v>
      </c>
      <c r="P38" s="49">
        <f>O38*$N$29</f>
        <v>0</v>
      </c>
      <c r="Q38" s="47">
        <f>O38*$O$29</f>
        <v>0</v>
      </c>
      <c r="R38" s="45"/>
      <c r="S38" s="155"/>
      <c r="T38" s="184">
        <f>IF(AND($B$21='TPS-TVQ'!$B$11,$B$22='TPS-TVQ'!$B$16),(O38+I38*$T$21),IF(AND($B$21='TPS-TVQ'!$B$11,$B$22='TPS-TVQ'!$B$15),(G38+I38*$T$21),IF(AND($B$21='TPS-TVQ'!$B$12,$B$22='TPS-TVQ'!$B$16),(O38+I38*$T$21),IF(AND($B$21='TPS-TVQ'!$B$12,$B$22='TPS-TVQ'!$B$15),(G38+I38*$T$21),(G38+I38*$T$21)))))</f>
        <v>0</v>
      </c>
      <c r="U38" s="153">
        <f>IF(AND($B$21='TPS-TVQ'!$B$11,$B$22='TPS-TVQ'!$B$16),(I38+O38/$U$21),IF(AND($B$21='TPS-TVQ'!$B$11,$B$22='TPS-TVQ'!$B$15),(I38+G38/$U$21),IF(AND($B$21='TPS-TVQ'!$B$12,$B$22='TPS-TVQ'!$B$16),(I38+O38/$U$21),IF(AND($B$21='TPS-TVQ'!$B$12,$B$22='TPS-TVQ'!$B$15),(I38+G38/$U$21),(I38+G38/$U$21)))))</f>
        <v>0</v>
      </c>
    </row>
    <row r="39" spans="2:21" ht="13.95" customHeight="1">
      <c r="B39" s="15" t="s">
        <v>64</v>
      </c>
      <c r="C39" s="15"/>
      <c r="D39" s="15"/>
      <c r="E39" s="15"/>
      <c r="F39" s="73"/>
      <c r="G39" s="9"/>
      <c r="H39" s="75" t="s">
        <v>98</v>
      </c>
      <c r="I39" s="71"/>
      <c r="J39" s="172" t="s">
        <v>119</v>
      </c>
      <c r="M39" s="42"/>
      <c r="N39" s="45"/>
      <c r="O39" s="45"/>
      <c r="P39" s="45"/>
      <c r="Q39" s="47"/>
      <c r="R39" s="45"/>
      <c r="S39" s="155" t="s">
        <v>129</v>
      </c>
      <c r="T39" s="184">
        <f>IF(AND($B$21='TPS-TVQ'!$B$11,$B$22='TPS-TVQ'!$B$16),(O39+I39*$T$21),IF(AND($B$21='TPS-TVQ'!$B$11,$B$22='TPS-TVQ'!$B$15),(G39+I39*$T$21),IF(AND($B$21='TPS-TVQ'!$B$12,$B$22='TPS-TVQ'!$B$16),(O39+I39*$T$21),IF(AND($B$21='TPS-TVQ'!$B$12,$B$22='TPS-TVQ'!$B$15),(G39+I39*$T$21),(G39+I39*$T$21)))))</f>
        <v>0</v>
      </c>
      <c r="U39" s="153">
        <f>IF(AND($B$21='TPS-TVQ'!$B$11,$B$22='TPS-TVQ'!$B$16),(I39+O39/$U$21),IF(AND($B$21='TPS-TVQ'!$B$11,$B$22='TPS-TVQ'!$B$15),(I39+G39/$U$21),IF(AND($B$21='TPS-TVQ'!$B$12,$B$22='TPS-TVQ'!$B$16),(I39+O39/$U$21),IF(AND($B$21='TPS-TVQ'!$B$12,$B$22='TPS-TVQ'!$B$15),(I39+G39/$U$21),(I39+G39/$U$21)))))</f>
        <v>0</v>
      </c>
    </row>
    <row r="40" spans="2:21" ht="9" customHeight="1">
      <c r="B40" s="88"/>
      <c r="C40" s="88"/>
      <c r="G40" s="75"/>
      <c r="H40" s="75"/>
      <c r="M40" s="42"/>
      <c r="N40" s="45"/>
      <c r="O40" s="45"/>
      <c r="P40" s="45"/>
      <c r="Q40" s="47"/>
      <c r="R40" s="45"/>
      <c r="S40" s="155"/>
      <c r="T40" s="184"/>
      <c r="U40" s="153"/>
    </row>
    <row r="41" spans="2:21" ht="15.6" customHeight="1">
      <c r="B41" s="89" t="s">
        <v>61</v>
      </c>
      <c r="C41" s="89"/>
      <c r="D41" s="91"/>
      <c r="E41" s="91"/>
      <c r="F41" s="91"/>
      <c r="G41" s="84" t="s">
        <v>154</v>
      </c>
      <c r="H41" s="84"/>
      <c r="I41" s="84" t="s">
        <v>155</v>
      </c>
      <c r="J41" s="91"/>
      <c r="K41" s="91" t="s">
        <v>152</v>
      </c>
      <c r="L41" s="91"/>
      <c r="M41" s="92"/>
      <c r="N41" s="45"/>
      <c r="O41" s="45"/>
      <c r="P41" s="45"/>
      <c r="Q41" s="45"/>
      <c r="R41" s="45"/>
      <c r="S41" s="156"/>
      <c r="T41" s="184"/>
      <c r="U41" s="153"/>
    </row>
    <row r="42" spans="2:21" ht="13.95" customHeight="1">
      <c r="B42" s="15" t="s">
        <v>10</v>
      </c>
      <c r="C42" s="15"/>
      <c r="D42" s="15"/>
      <c r="E42" s="15"/>
      <c r="F42" s="73"/>
      <c r="G42" s="9"/>
      <c r="H42" s="75" t="s">
        <v>98</v>
      </c>
      <c r="I42" s="9"/>
      <c r="J42" s="172" t="s">
        <v>119</v>
      </c>
      <c r="K42" s="182">
        <v>1</v>
      </c>
      <c r="L42" s="73" t="s">
        <v>18</v>
      </c>
      <c r="M42" s="42"/>
      <c r="N42" s="50">
        <f>IF(K42&lt;=0,100%,K42)</f>
        <v>1</v>
      </c>
      <c r="O42" s="48">
        <f>G42/1.14975*N42</f>
        <v>0</v>
      </c>
      <c r="P42" s="49">
        <f>O42*$P$25</f>
        <v>0</v>
      </c>
      <c r="Q42" s="47">
        <f>O42*$Q$25</f>
        <v>0</v>
      </c>
      <c r="R42" s="49">
        <f t="shared" ref="R42" si="4">(O42+P42+Q42)-G42*N42</f>
        <v>0</v>
      </c>
      <c r="S42" s="157"/>
      <c r="T42" s="185">
        <f>IF(AND($B$21='TPS-TVQ'!$B$11,$B$22='TPS-TVQ'!$B$16),IF(K42="",(O42+I42*$T$21),(O42+(I42*K42*$T$21))),IF(K42="",(G42+I42*$T$21),((G42*K42)+(I42*K42*$T$21))))</f>
        <v>0</v>
      </c>
      <c r="U42" s="153">
        <f>IF(AND($B$21='TPS-TVQ'!$B$11,$B$22='TPS-TVQ'!$B$16),IF(K42="",(I42+O42/$U$21),(I42*K42+(O42/$U$21))),IF(K42="",(I42+G42/$U$21),((I42*K42)+(G42*K42/$U$21))))</f>
        <v>0</v>
      </c>
    </row>
    <row r="43" spans="2:21" ht="13.8" customHeight="1">
      <c r="B43" s="15" t="s">
        <v>22</v>
      </c>
      <c r="C43" s="15"/>
      <c r="D43" s="15"/>
      <c r="E43" s="15"/>
      <c r="F43" s="73"/>
      <c r="G43" s="9"/>
      <c r="H43" s="75" t="s">
        <v>98</v>
      </c>
      <c r="I43" s="9"/>
      <c r="J43" s="172" t="s">
        <v>119</v>
      </c>
      <c r="K43" s="16"/>
      <c r="L43" s="73" t="s">
        <v>18</v>
      </c>
      <c r="M43" s="42"/>
      <c r="N43" s="50">
        <v>1</v>
      </c>
      <c r="O43" s="48">
        <f>IF(AND($B$21='TPS-TVQ'!$B$11,$B$22='TPS-TVQ'!$B$16),(G43/1.14975*N43)+P43+Q43,(G43*N43)+P43+Q43)</f>
        <v>0</v>
      </c>
      <c r="P43" s="49">
        <f>IF(AND($B$21='TPS-TVQ'!$B$11,$B$22='TPS-TVQ'!$B$16),(((G43/1.14975)/2)*N43*P25),((G43/2)*N43*P25))</f>
        <v>0</v>
      </c>
      <c r="Q43" s="47">
        <f>IF(AND($B$21='TPS-TVQ'!$B$11,$B$22='TPS-TVQ'!$B$16),((G43/1.14975)/2)*N43*Q25,((G43/2)*N43*Q25))</f>
        <v>0</v>
      </c>
      <c r="R43" s="49"/>
      <c r="S43" s="157" t="s">
        <v>112</v>
      </c>
      <c r="T43" s="185">
        <f>IF($B$21='TPS-TVQ'!$B$11,IF(K43="",(O43+I43*$T$21),(O43+(I43*K43*$T$21))),IF(K43="",(G43+I43*$T$21),((G43*K43)+(I43*K43*$T$21))))</f>
        <v>0</v>
      </c>
      <c r="U43" s="153">
        <f>IF($B$21='TPS-TVQ'!$B$11,IF(K43="",(I43+O43/$U$21),(I43*K43+(O43/$U$21))),IF(K43="",(I43+G43/$U$21),((I43*K43)+(G43*K43/$U$21))))</f>
        <v>0</v>
      </c>
    </row>
    <row r="44" spans="2:21" ht="13.95" customHeight="1">
      <c r="B44" s="17" t="s">
        <v>26</v>
      </c>
      <c r="C44" s="17"/>
      <c r="D44" s="17"/>
      <c r="E44" s="17"/>
      <c r="F44" s="73"/>
      <c r="G44" s="9"/>
      <c r="H44" s="75" t="s">
        <v>98</v>
      </c>
      <c r="I44" s="9"/>
      <c r="J44" s="172" t="s">
        <v>119</v>
      </c>
      <c r="K44" s="16"/>
      <c r="L44" s="73" t="s">
        <v>18</v>
      </c>
      <c r="M44" s="42"/>
      <c r="N44" s="50">
        <f t="shared" ref="N44:N54" si="5">IF(K44&lt;=0,100%,K44)</f>
        <v>1</v>
      </c>
      <c r="O44" s="48">
        <f>G44*N44</f>
        <v>0</v>
      </c>
      <c r="P44" s="49"/>
      <c r="Q44" s="47"/>
      <c r="R44" s="49">
        <v>0</v>
      </c>
      <c r="S44" s="157" t="s">
        <v>130</v>
      </c>
      <c r="T44" s="185">
        <f>IF(AND($B$21='TPS-TVQ'!$B$11,$B$22='TPS-TVQ'!$B$16),IF(K44="",(O44+I44*$T$21),(O44+(I44*K44*$T$21))),IF(K44="",(G44+I44*$T$21),((G44*K44)+(I44*K44*$T$21))))</f>
        <v>0</v>
      </c>
      <c r="U44" s="187">
        <f>IF(AND($B$21='TPS-TVQ'!$B$11,$B$22='TPS-TVQ'!$B$16),IF(K44="",(I44+O44/$U$21),(I44*K44+(O44/$U$21))),IF(K44="",(I44+G44/$U$21),((I44*K44)+(G44*K44/$U$21))))</f>
        <v>0</v>
      </c>
    </row>
    <row r="45" spans="2:21" ht="13.95" customHeight="1">
      <c r="B45" s="15" t="s">
        <v>23</v>
      </c>
      <c r="C45" s="15"/>
      <c r="D45" s="15"/>
      <c r="E45" s="15"/>
      <c r="F45" s="73"/>
      <c r="G45" s="9"/>
      <c r="H45" s="75" t="s">
        <v>98</v>
      </c>
      <c r="I45" s="9"/>
      <c r="J45" s="172" t="s">
        <v>119</v>
      </c>
      <c r="K45" s="16"/>
      <c r="L45" s="73" t="s">
        <v>18</v>
      </c>
      <c r="M45" s="42"/>
      <c r="N45" s="50">
        <f t="shared" si="5"/>
        <v>1</v>
      </c>
      <c r="O45" s="48">
        <f>G45*N45</f>
        <v>0</v>
      </c>
      <c r="P45" s="49"/>
      <c r="Q45" s="47"/>
      <c r="R45" s="49"/>
      <c r="S45" s="157" t="s">
        <v>113</v>
      </c>
      <c r="T45" s="185">
        <f>IF(AND($B$21='TPS-TVQ'!$B$11,$B$22='TPS-TVQ'!$B$16),IF(K45="",(O45+I45*$T$21),(O45+(I45*K45*$T$21))),IF(K45="",(G45+I45*$T$21),((G45*K45)+(I45*K45*$T$21))))</f>
        <v>0</v>
      </c>
      <c r="U45" s="187">
        <f>IF(AND($B$21='TPS-TVQ'!$B$11,$B$22='TPS-TVQ'!$B$16),IF(K45="",(I45+O45/$U$21),(I45*K45+(O45/$U$21))),IF(K45="",(I45+G45/$U$21),((I45*K45)+(G45*K45/$U$21))))</f>
        <v>0</v>
      </c>
    </row>
    <row r="46" spans="2:21" ht="13.95" customHeight="1">
      <c r="B46" s="178" t="s">
        <v>149</v>
      </c>
      <c r="C46" s="15"/>
      <c r="D46" s="15"/>
      <c r="E46" s="15"/>
      <c r="F46" s="73"/>
      <c r="G46" s="9"/>
      <c r="H46" s="75" t="s">
        <v>98</v>
      </c>
      <c r="I46" s="9"/>
      <c r="J46" s="172" t="s">
        <v>119</v>
      </c>
      <c r="K46" s="16"/>
      <c r="L46" s="73" t="s">
        <v>18</v>
      </c>
      <c r="M46" s="42"/>
      <c r="N46" s="50">
        <f t="shared" si="5"/>
        <v>1</v>
      </c>
      <c r="O46" s="48">
        <f>G46*N46</f>
        <v>0</v>
      </c>
      <c r="P46" s="49"/>
      <c r="Q46" s="47"/>
      <c r="R46" s="49"/>
      <c r="S46" s="157" t="s">
        <v>113</v>
      </c>
      <c r="T46" s="185">
        <f>IF(AND($B$21='TPS-TVQ'!$B$11,$B$22='TPS-TVQ'!$B$16),IF(K46="",(O46+I46*$T$21),(O46+(I46*K46*$T$21))),IF(K46="",(G46+I46*$T$21),((G46*K46)+(I46*K46*$T$21))))</f>
        <v>0</v>
      </c>
      <c r="U46" s="187">
        <f>IF(AND($B$21='TPS-TVQ'!$B$11,$B$22='TPS-TVQ'!$B$16),IF(K46="",(I46+O46/$U$21),(I46*K46+(O46/$U$21))),IF(K46="",(I46+G46/$U$21),((I46*K46)+(G46*K46/$U$21))))</f>
        <v>0</v>
      </c>
    </row>
    <row r="47" spans="2:21" ht="13.95" customHeight="1">
      <c r="B47" s="15" t="s">
        <v>19</v>
      </c>
      <c r="C47" s="15"/>
      <c r="D47" s="15"/>
      <c r="E47" s="15"/>
      <c r="F47" s="73"/>
      <c r="G47" s="9"/>
      <c r="H47" s="75" t="s">
        <v>98</v>
      </c>
      <c r="I47" s="9"/>
      <c r="J47" s="172" t="s">
        <v>119</v>
      </c>
      <c r="K47" s="16"/>
      <c r="L47" s="73" t="s">
        <v>18</v>
      </c>
      <c r="M47" s="42"/>
      <c r="N47" s="50">
        <f t="shared" si="5"/>
        <v>1</v>
      </c>
      <c r="O47" s="48">
        <f>G47/1.14975*N47</f>
        <v>0</v>
      </c>
      <c r="P47" s="49">
        <f t="shared" ref="P47:P52" si="6">O47*$P$25</f>
        <v>0</v>
      </c>
      <c r="Q47" s="47">
        <f t="shared" ref="Q47:Q52" si="7">O47*$Q$25</f>
        <v>0</v>
      </c>
      <c r="R47" s="49">
        <f t="shared" ref="R47" si="8">(O47+P47+Q47)-G47*N47</f>
        <v>0</v>
      </c>
      <c r="S47" s="157"/>
      <c r="T47" s="185">
        <f>IF(AND($B$21='TPS-TVQ'!$B$11,$B$22='TPS-TVQ'!$B$16),IF(K47="",(O47+I47*$T$21),(O47+(I47*K47*$T$21))),IF(K47="",(G47+I47*$T$21),((G47*K47)+(I47*K47*$T$21))))</f>
        <v>0</v>
      </c>
      <c r="U47" s="187">
        <f>IF(AND($B$21='TPS-TVQ'!$B$11,$B$22='TPS-TVQ'!$B$16),IF(K47="",(I47+O47/$U$21),(I47*K47+(O47/$U$21))),IF(K47="",(I47+G47/$U$21),((I47*K47)+(G47*K47/$U$21))))</f>
        <v>0</v>
      </c>
    </row>
    <row r="48" spans="2:21" ht="13.95" customHeight="1">
      <c r="B48" s="15" t="s">
        <v>50</v>
      </c>
      <c r="C48" s="15"/>
      <c r="D48" s="15"/>
      <c r="E48" s="15"/>
      <c r="F48" s="73"/>
      <c r="G48" s="9"/>
      <c r="H48" s="75" t="s">
        <v>98</v>
      </c>
      <c r="I48" s="9"/>
      <c r="J48" s="172" t="s">
        <v>119</v>
      </c>
      <c r="K48" s="16"/>
      <c r="L48" s="73" t="s">
        <v>18</v>
      </c>
      <c r="M48" s="42"/>
      <c r="N48" s="50">
        <f t="shared" si="5"/>
        <v>1</v>
      </c>
      <c r="O48" s="48">
        <f t="shared" ref="O48:O52" si="9">G48/1.14975*N48</f>
        <v>0</v>
      </c>
      <c r="P48" s="49">
        <f t="shared" si="6"/>
        <v>0</v>
      </c>
      <c r="Q48" s="47">
        <f t="shared" si="7"/>
        <v>0</v>
      </c>
      <c r="R48" s="49">
        <f t="shared" ref="R48:R52" si="10">(O48+P48+Q48)-G48*N48</f>
        <v>0</v>
      </c>
      <c r="S48" s="157"/>
      <c r="T48" s="185">
        <f>IF(AND($B$21='TPS-TVQ'!$B$11,$B$22='TPS-TVQ'!$B$16),IF(K48="",(O48+I48*$T$21),(O48+(I48*K48*$T$21))),IF(K48="",(G48+I48*$T$21),((G48*K48)+(I48*K48*$T$21))))</f>
        <v>0</v>
      </c>
      <c r="U48" s="187">
        <f>IF(AND($B$21='TPS-TVQ'!$B$11,$B$22='TPS-TVQ'!$B$16),IF(K48="",(I48+O48/$U$21),(I48*K48+(O48/$U$21))),IF(K48="",(I48+G48/$U$21),((I48*K48)+(G48*K48/$U$21))))</f>
        <v>0</v>
      </c>
    </row>
    <row r="49" spans="1:26" ht="13.95" customHeight="1">
      <c r="B49" s="15" t="s">
        <v>8</v>
      </c>
      <c r="C49" s="15"/>
      <c r="D49" s="15"/>
      <c r="E49" s="15"/>
      <c r="F49" s="73"/>
      <c r="G49" s="9"/>
      <c r="H49" s="75" t="s">
        <v>98</v>
      </c>
      <c r="I49" s="9"/>
      <c r="J49" s="172" t="s">
        <v>119</v>
      </c>
      <c r="K49" s="16"/>
      <c r="L49" s="73" t="s">
        <v>18</v>
      </c>
      <c r="M49" s="42"/>
      <c r="N49" s="50">
        <f t="shared" si="5"/>
        <v>1</v>
      </c>
      <c r="O49" s="48">
        <f t="shared" si="9"/>
        <v>0</v>
      </c>
      <c r="P49" s="49">
        <f t="shared" si="6"/>
        <v>0</v>
      </c>
      <c r="Q49" s="47">
        <f t="shared" si="7"/>
        <v>0</v>
      </c>
      <c r="R49" s="49">
        <f t="shared" si="10"/>
        <v>0</v>
      </c>
      <c r="S49" s="157"/>
      <c r="T49" s="185">
        <f>IF(AND($B$21='TPS-TVQ'!$B$11,$B$22='TPS-TVQ'!$B$16),IF(K49="",(O49+I49*$T$21),(O49+(I49*K49*$T$21))),IF(K49="",(G49+I49*$T$21),((G49*K49)+(I49*K49*$T$21))))</f>
        <v>0</v>
      </c>
      <c r="U49" s="187">
        <f>IF(AND($B$21='TPS-TVQ'!$B$11,$B$22='TPS-TVQ'!$B$16),IF(K49="",(I49+O49/$U$21),(I49*K49+(O49/$U$21))),IF(K49="",(I49+G49/$U$21),((I49*K49)+(G49*K49/$U$21))))</f>
        <v>0</v>
      </c>
    </row>
    <row r="50" spans="1:26" ht="13.95" customHeight="1">
      <c r="B50" s="15" t="s">
        <v>51</v>
      </c>
      <c r="C50" s="15"/>
      <c r="D50" s="15"/>
      <c r="E50" s="15"/>
      <c r="F50" s="73"/>
      <c r="G50" s="9"/>
      <c r="H50" s="75" t="s">
        <v>98</v>
      </c>
      <c r="I50" s="9"/>
      <c r="J50" s="172" t="s">
        <v>119</v>
      </c>
      <c r="K50" s="16"/>
      <c r="L50" s="73" t="s">
        <v>18</v>
      </c>
      <c r="M50" s="42"/>
      <c r="N50" s="50">
        <f t="shared" si="5"/>
        <v>1</v>
      </c>
      <c r="O50" s="48">
        <f t="shared" si="9"/>
        <v>0</v>
      </c>
      <c r="P50" s="49">
        <f t="shared" si="6"/>
        <v>0</v>
      </c>
      <c r="Q50" s="47">
        <f t="shared" si="7"/>
        <v>0</v>
      </c>
      <c r="R50" s="49">
        <f t="shared" si="10"/>
        <v>0</v>
      </c>
      <c r="S50" s="157"/>
      <c r="T50" s="185">
        <f>IF(AND($B$21='TPS-TVQ'!$B$11,$B$22='TPS-TVQ'!$B$16),IF(K50="",(O50+I50*$T$21),(O50+(I50*K50*$T$21))),IF(K50="",(G50+I50*$T$21),((G50*K50)+(I50*K50*$T$21))))</f>
        <v>0</v>
      </c>
      <c r="U50" s="187">
        <f>IF(AND($B$21='TPS-TVQ'!$B$11,$B$22='TPS-TVQ'!$B$16),IF(K50="",(I50+O50/$U$21),(I50*K50+(O50/$U$21))),IF(K50="",(I50+G50/$U$21),((I50*K50)+(G50*K50/$U$21))))</f>
        <v>0</v>
      </c>
    </row>
    <row r="51" spans="1:26" ht="13.95" customHeight="1">
      <c r="B51" s="15" t="s">
        <v>21</v>
      </c>
      <c r="C51" s="15"/>
      <c r="D51" s="15"/>
      <c r="E51" s="15"/>
      <c r="F51" s="73"/>
      <c r="G51" s="9"/>
      <c r="H51" s="75" t="s">
        <v>98</v>
      </c>
      <c r="I51" s="9"/>
      <c r="J51" s="172" t="s">
        <v>119</v>
      </c>
      <c r="K51" s="16"/>
      <c r="L51" s="73" t="s">
        <v>18</v>
      </c>
      <c r="M51" s="42"/>
      <c r="N51" s="50">
        <f t="shared" si="5"/>
        <v>1</v>
      </c>
      <c r="O51" s="48">
        <f t="shared" si="9"/>
        <v>0</v>
      </c>
      <c r="P51" s="49">
        <f t="shared" si="6"/>
        <v>0</v>
      </c>
      <c r="Q51" s="47">
        <f t="shared" si="7"/>
        <v>0</v>
      </c>
      <c r="R51" s="49">
        <f t="shared" si="10"/>
        <v>0</v>
      </c>
      <c r="S51" s="157"/>
      <c r="T51" s="185">
        <f>IF(AND($B$21='TPS-TVQ'!$B$11,$B$22='TPS-TVQ'!$B$16),IF(K51="",(O51+I51*$T$21),(O51+(I51*K51*$T$21))),IF(K51="",(G51+I51*$T$21),((G51*K51)+(I51*K51*$T$21))))</f>
        <v>0</v>
      </c>
      <c r="U51" s="187">
        <f>IF(AND($B$21='TPS-TVQ'!$B$11,$B$22='TPS-TVQ'!$B$16),IF(K51="",(I51+O51/$U$21),(I51*K51+(O51/$U$21))),IF(K51="",(I51+G51/$U$21),((I51*K51)+(G51*K51/$U$21))))</f>
        <v>0</v>
      </c>
    </row>
    <row r="52" spans="1:26" ht="13.95" customHeight="1">
      <c r="B52" s="15" t="s">
        <v>52</v>
      </c>
      <c r="C52" s="15"/>
      <c r="D52" s="15"/>
      <c r="E52" s="15"/>
      <c r="F52" s="73"/>
      <c r="G52" s="9"/>
      <c r="H52" s="75" t="s">
        <v>98</v>
      </c>
      <c r="I52" s="9"/>
      <c r="J52" s="172" t="s">
        <v>119</v>
      </c>
      <c r="K52" s="16"/>
      <c r="L52" s="73" t="s">
        <v>18</v>
      </c>
      <c r="M52" s="42"/>
      <c r="N52" s="50">
        <f t="shared" si="5"/>
        <v>1</v>
      </c>
      <c r="O52" s="48">
        <f t="shared" si="9"/>
        <v>0</v>
      </c>
      <c r="P52" s="49">
        <f t="shared" si="6"/>
        <v>0</v>
      </c>
      <c r="Q52" s="47">
        <f t="shared" si="7"/>
        <v>0</v>
      </c>
      <c r="R52" s="49">
        <f t="shared" si="10"/>
        <v>0</v>
      </c>
      <c r="S52" s="157"/>
      <c r="T52" s="185">
        <f>IF(AND($B$21='TPS-TVQ'!$B$11,$B$22='TPS-TVQ'!$B$16),IF(K52="",(O52+I52*$T$21),(O52+(I52*K52*$T$21))),IF(K52="",(G52+I52*$T$21),((G52*K52)+(I52*K52*$T$21))))</f>
        <v>0</v>
      </c>
      <c r="U52" s="187">
        <f>IF(AND($B$21='TPS-TVQ'!$B$11,$B$22='TPS-TVQ'!$B$16),IF(K52="",(I52+O52/$U$21),(I52*K52+(O52/$U$21))),IF(K52="",(I52+G52/$U$21),((I52*K52)+(G52*K52/$U$21))))</f>
        <v>0</v>
      </c>
    </row>
    <row r="53" spans="1:26" ht="13.95" customHeight="1">
      <c r="B53" s="15" t="s">
        <v>114</v>
      </c>
      <c r="C53" s="15"/>
      <c r="D53" s="15"/>
      <c r="E53" s="15"/>
      <c r="F53" s="73"/>
      <c r="G53" s="9"/>
      <c r="H53" s="75" t="s">
        <v>98</v>
      </c>
      <c r="I53" s="9"/>
      <c r="J53" s="172" t="s">
        <v>119</v>
      </c>
      <c r="K53" s="16"/>
      <c r="L53" s="73" t="s">
        <v>18</v>
      </c>
      <c r="M53" s="42"/>
      <c r="N53" s="50">
        <f t="shared" si="5"/>
        <v>1</v>
      </c>
      <c r="O53" s="48">
        <f>G53*N53</f>
        <v>0</v>
      </c>
      <c r="P53" s="49"/>
      <c r="Q53" s="47"/>
      <c r="R53" s="49"/>
      <c r="S53" s="157" t="s">
        <v>113</v>
      </c>
      <c r="T53" s="185">
        <f>IF(AND($B$21='TPS-TVQ'!$B$11,$B$22='TPS-TVQ'!$B$16),IF(K53="",(O53+I53*$T$21),(O53+(I53*K53*$T$21))),IF(K53="",(G53+I53*$T$21),((G53*K53)+(I53*K53*$T$21))))</f>
        <v>0</v>
      </c>
      <c r="U53" s="187">
        <f>IF(AND($B$21='TPS-TVQ'!$B$11,$B$22='TPS-TVQ'!$B$16),IF(K53="",(I53+O53/$U$21),(I53*K53+(O53/$U$21))),IF(K53="",(I53+G53/$U$21),((I53*K53)+(G53*K53/$U$21))))</f>
        <v>0</v>
      </c>
    </row>
    <row r="54" spans="1:26" ht="13.95" customHeight="1">
      <c r="B54" s="15" t="s">
        <v>30</v>
      </c>
      <c r="C54" s="15"/>
      <c r="D54" s="15"/>
      <c r="E54" s="15"/>
      <c r="F54" s="73"/>
      <c r="G54" s="9"/>
      <c r="H54" s="75" t="s">
        <v>98</v>
      </c>
      <c r="I54" s="9"/>
      <c r="J54" s="172" t="s">
        <v>119</v>
      </c>
      <c r="K54" s="16"/>
      <c r="L54" s="73" t="s">
        <v>18</v>
      </c>
      <c r="M54" s="42"/>
      <c r="N54" s="50">
        <f t="shared" si="5"/>
        <v>1</v>
      </c>
      <c r="O54" s="48">
        <f>G54/1.14975*N54</f>
        <v>0</v>
      </c>
      <c r="P54" s="49">
        <f>O54*$P$25</f>
        <v>0</v>
      </c>
      <c r="Q54" s="47">
        <f>O54*$Q$25</f>
        <v>0</v>
      </c>
      <c r="R54" s="49">
        <f t="shared" ref="R54:R63" si="11">(O54+P54+Q54)-G54*N54</f>
        <v>0</v>
      </c>
      <c r="S54" s="157"/>
      <c r="T54" s="185">
        <f>IF(AND($B$21='TPS-TVQ'!$B$11,$B$22='TPS-TVQ'!$B$16),IF(K54="",(O54+I54*$T$21),(O54+(I54*K54*$T$21))),IF(K54="",(G54+I54*$T$21),((G54*K54)+(I54*K54*$T$21))))</f>
        <v>0</v>
      </c>
      <c r="U54" s="187">
        <f>IF(AND($B$21='TPS-TVQ'!$B$11,$B$22='TPS-TVQ'!$B$16),IF(K54="",(I54+O54/$U$21),(I54*K54+(O54/$U$21))),IF(K54="",(I54+G54/$U$21),((I54*K54)+(G54*K54/$U$21))))</f>
        <v>0</v>
      </c>
    </row>
    <row r="55" spans="1:26" ht="13.95" customHeight="1">
      <c r="B55" s="76" t="s">
        <v>151</v>
      </c>
      <c r="C55" s="72"/>
      <c r="F55" s="73"/>
      <c r="G55" s="9"/>
      <c r="H55" s="111"/>
      <c r="I55" s="112"/>
      <c r="J55" s="173"/>
      <c r="K55" s="113"/>
      <c r="L55" s="114"/>
      <c r="M55" s="42"/>
      <c r="N55" s="50"/>
      <c r="O55" s="48"/>
      <c r="P55" s="49"/>
      <c r="Q55" s="47"/>
      <c r="R55" s="49"/>
      <c r="S55" s="155"/>
      <c r="T55" s="185">
        <f>IF(AND($B$21='TPS-TVQ'!$B$11,$B$22='TPS-TVQ'!$B$16),IF(K55="",(O55+I55*$T$21),(O55+(I55*K55*$T$21))),IF(K55="",(G55+I55*$T$21),((G55*K55)+(I55*K55*$T$21))))</f>
        <v>0</v>
      </c>
      <c r="U55" s="187">
        <f>IF(AND($B$21='TPS-TVQ'!$B$11,$B$22='TPS-TVQ'!$B$16),IF(K55="",(I55+O55/$U$21),(I55*K55+(O55/$U$21))),IF(K55="",(I55+G55/$U$21),((I55*K55)+(G55*K55/$U$21))))</f>
        <v>0</v>
      </c>
    </row>
    <row r="56" spans="1:26" ht="13.95" customHeight="1">
      <c r="B56" s="15" t="s">
        <v>88</v>
      </c>
      <c r="C56" s="15"/>
      <c r="D56" s="15"/>
      <c r="E56" s="15"/>
      <c r="F56" s="73"/>
      <c r="G56" s="9"/>
      <c r="H56" s="75" t="s">
        <v>98</v>
      </c>
      <c r="I56" s="9"/>
      <c r="J56" s="172" t="s">
        <v>119</v>
      </c>
      <c r="K56" s="16"/>
      <c r="L56" s="73" t="s">
        <v>18</v>
      </c>
      <c r="M56" s="42"/>
      <c r="N56" s="50">
        <f t="shared" ref="N56:N64" si="12">IF(K56&lt;=0,100%,K56)</f>
        <v>1</v>
      </c>
      <c r="O56" s="48">
        <f t="shared" ref="O56:O64" si="13">G56/1.14975*N56</f>
        <v>0</v>
      </c>
      <c r="P56" s="49">
        <f t="shared" ref="P56:P64" si="14">O56*$P$25</f>
        <v>0</v>
      </c>
      <c r="Q56" s="47">
        <f t="shared" ref="Q56:Q64" si="15">O56*$Q$25</f>
        <v>0</v>
      </c>
      <c r="R56" s="49">
        <f t="shared" si="11"/>
        <v>0</v>
      </c>
      <c r="S56" s="157"/>
      <c r="T56" s="185">
        <f>IF(AND($B$21='TPS-TVQ'!$B$11,$B$22='TPS-TVQ'!$B$16),IF(K56="",(O56+I56*$T$21),(O56+(I56*K56*$T$21))),IF(K56="",(G56+I56*$T$21),((G56*K56)+(I56*K56*$T$21))))</f>
        <v>0</v>
      </c>
      <c r="U56" s="187">
        <f>IF(AND($B$21='TPS-TVQ'!$B$11,$B$22='TPS-TVQ'!$B$16),IF(K56="",(I56+O56/$U$21),(I56*K56+(O56/$U$21))),IF(K56="",(I56+G56/$U$21),((I56*K56)+(G56*K56/$U$21))))</f>
        <v>0</v>
      </c>
    </row>
    <row r="57" spans="1:26" ht="13.95" customHeight="1">
      <c r="B57" s="15" t="s">
        <v>24</v>
      </c>
      <c r="C57" s="15"/>
      <c r="D57" s="15"/>
      <c r="E57" s="15"/>
      <c r="F57" s="73"/>
      <c r="G57" s="9"/>
      <c r="H57" s="75" t="s">
        <v>98</v>
      </c>
      <c r="I57" s="9"/>
      <c r="J57" s="172" t="s">
        <v>119</v>
      </c>
      <c r="K57" s="16"/>
      <c r="L57" s="73" t="s">
        <v>18</v>
      </c>
      <c r="M57" s="42"/>
      <c r="N57" s="50">
        <f t="shared" si="12"/>
        <v>1</v>
      </c>
      <c r="O57" s="48">
        <f t="shared" si="13"/>
        <v>0</v>
      </c>
      <c r="P57" s="49">
        <f t="shared" si="14"/>
        <v>0</v>
      </c>
      <c r="Q57" s="47">
        <f t="shared" si="15"/>
        <v>0</v>
      </c>
      <c r="R57" s="49">
        <f t="shared" si="11"/>
        <v>0</v>
      </c>
      <c r="S57" s="157"/>
      <c r="T57" s="185">
        <f>IF(AND($B$21='TPS-TVQ'!$B$11,$B$22='TPS-TVQ'!$B$16),IF(K57="",(O57+I57*$T$21),(O57+(I57*K57*$T$21))),IF(K57="",(G57+I57*$T$21),((G57*K57)+(I57*K57*$T$21))))</f>
        <v>0</v>
      </c>
      <c r="U57" s="187">
        <f>IF(AND($B$21='TPS-TVQ'!$B$11,$B$22='TPS-TVQ'!$B$16),IF(K57="",(I57+O57/$U$21),(I57*K57+(O57/$U$21))),IF(K57="",(I57+G57/$U$21),((I57*K57)+(G57*K57/$U$21))))</f>
        <v>0</v>
      </c>
    </row>
    <row r="58" spans="1:26" ht="13.95" customHeight="1">
      <c r="B58" s="15" t="s">
        <v>77</v>
      </c>
      <c r="C58" s="15"/>
      <c r="D58" s="15"/>
      <c r="E58" s="15"/>
      <c r="F58" s="73"/>
      <c r="G58" s="9"/>
      <c r="H58" s="75" t="s">
        <v>98</v>
      </c>
      <c r="I58" s="9"/>
      <c r="J58" s="172" t="s">
        <v>119</v>
      </c>
      <c r="K58" s="16"/>
      <c r="L58" s="73" t="s">
        <v>18</v>
      </c>
      <c r="M58" s="42"/>
      <c r="N58" s="50">
        <f t="shared" si="12"/>
        <v>1</v>
      </c>
      <c r="O58" s="48">
        <f t="shared" si="13"/>
        <v>0</v>
      </c>
      <c r="P58" s="49">
        <f t="shared" si="14"/>
        <v>0</v>
      </c>
      <c r="Q58" s="47">
        <f t="shared" si="15"/>
        <v>0</v>
      </c>
      <c r="R58" s="49">
        <f t="shared" si="11"/>
        <v>0</v>
      </c>
      <c r="S58" s="157"/>
      <c r="T58" s="185">
        <f>IF(AND($B$21='TPS-TVQ'!$B$11,$B$22='TPS-TVQ'!$B$16),IF(K58="",(O58+I58*$T$21),(O58+(I58*K58*$T$21))),IF(K58="",(G58+I58*$T$21),((G58*K58)+(I58*K58*$T$21))))</f>
        <v>0</v>
      </c>
      <c r="U58" s="187">
        <f>IF(AND($B$21='TPS-TVQ'!$B$11,$B$22='TPS-TVQ'!$B$16),IF(K58="",(I58+O58/$U$21),(I58*K58+(O58/$U$21))),IF(K58="",(I58+G58/$U$21),((I58*K58)+(G58*K58/$U$21))))</f>
        <v>0</v>
      </c>
    </row>
    <row r="59" spans="1:26" ht="13.95" customHeight="1">
      <c r="B59" s="15" t="s">
        <v>53</v>
      </c>
      <c r="C59" s="15"/>
      <c r="D59" s="15"/>
      <c r="E59" s="15"/>
      <c r="F59" s="73"/>
      <c r="G59" s="9"/>
      <c r="H59" s="75" t="s">
        <v>98</v>
      </c>
      <c r="I59" s="9"/>
      <c r="J59" s="172" t="s">
        <v>119</v>
      </c>
      <c r="K59" s="16"/>
      <c r="L59" s="73" t="s">
        <v>18</v>
      </c>
      <c r="M59" s="42"/>
      <c r="N59" s="50">
        <f t="shared" si="12"/>
        <v>1</v>
      </c>
      <c r="O59" s="48">
        <f t="shared" si="13"/>
        <v>0</v>
      </c>
      <c r="P59" s="49">
        <f t="shared" si="14"/>
        <v>0</v>
      </c>
      <c r="Q59" s="47">
        <f t="shared" si="15"/>
        <v>0</v>
      </c>
      <c r="R59" s="49">
        <f t="shared" si="11"/>
        <v>0</v>
      </c>
      <c r="S59" s="157"/>
      <c r="T59" s="185">
        <f>IF(AND($B$21='TPS-TVQ'!$B$11,$B$22='TPS-TVQ'!$B$16),IF(K59="",(O59+I59*$T$21),(O59+(I59*K59*$T$21))),IF(K59="",(G59+I59*$T$21),((G59*K59)+(I59*K59*$T$21))))</f>
        <v>0</v>
      </c>
      <c r="U59" s="187">
        <f>IF(AND($B$21='TPS-TVQ'!$B$11,$B$22='TPS-TVQ'!$B$16),IF(K59="",(I59+O59/$U$21),(I59*K59+(O59/$U$21))),IF(K59="",(I59+G59/$U$21),((I59*K59)+(G59*K59/$U$21))))</f>
        <v>0</v>
      </c>
    </row>
    <row r="60" spans="1:26" ht="13.95" customHeight="1">
      <c r="B60" s="15" t="s">
        <v>89</v>
      </c>
      <c r="F60" s="73"/>
      <c r="G60" s="9"/>
      <c r="H60" s="75" t="s">
        <v>98</v>
      </c>
      <c r="I60" s="9"/>
      <c r="J60" s="172" t="s">
        <v>119</v>
      </c>
      <c r="K60" s="18"/>
      <c r="L60" s="73" t="s">
        <v>18</v>
      </c>
      <c r="M60" s="51"/>
      <c r="N60" s="50">
        <f t="shared" si="12"/>
        <v>1</v>
      </c>
      <c r="O60" s="48">
        <f t="shared" si="13"/>
        <v>0</v>
      </c>
      <c r="P60" s="49">
        <f t="shared" si="14"/>
        <v>0</v>
      </c>
      <c r="Q60" s="47">
        <f t="shared" si="15"/>
        <v>0</v>
      </c>
      <c r="R60" s="49">
        <f t="shared" si="11"/>
        <v>0</v>
      </c>
      <c r="S60" s="157"/>
      <c r="T60" s="185">
        <f>IF(AND($B$21='TPS-TVQ'!$B$11,$B$22='TPS-TVQ'!$B$16),IF(K60="",(O60+I60*$T$21),(O60+(I60*K60*$T$21))),IF(K60="",(G60+I60*$T$21),((G60*K60)+(I60*K60*$T$21))))</f>
        <v>0</v>
      </c>
      <c r="U60" s="187">
        <f>IF(AND($B$21='TPS-TVQ'!$B$11,$B$22='TPS-TVQ'!$B$16),IF(K60="",(I60+O60/$U$21),(I60*K60+(O60/$U$21))),IF(K60="",(I60+G60/$U$21),((I60*K60)+(G60*K60/$U$21))))</f>
        <v>0</v>
      </c>
    </row>
    <row r="61" spans="1:26" ht="13.95" customHeight="1">
      <c r="B61" s="73" t="s">
        <v>32</v>
      </c>
      <c r="F61" s="73"/>
      <c r="G61" s="9"/>
      <c r="H61" s="75" t="s">
        <v>98</v>
      </c>
      <c r="I61" s="9"/>
      <c r="J61" s="172" t="s">
        <v>119</v>
      </c>
      <c r="K61" s="16"/>
      <c r="L61" s="73" t="s">
        <v>18</v>
      </c>
      <c r="M61" s="42"/>
      <c r="N61" s="50">
        <f t="shared" si="12"/>
        <v>1</v>
      </c>
      <c r="O61" s="48">
        <f t="shared" si="13"/>
        <v>0</v>
      </c>
      <c r="P61" s="49">
        <f t="shared" si="14"/>
        <v>0</v>
      </c>
      <c r="Q61" s="47">
        <f t="shared" si="15"/>
        <v>0</v>
      </c>
      <c r="R61" s="49">
        <f t="shared" si="11"/>
        <v>0</v>
      </c>
      <c r="S61" s="157"/>
      <c r="T61" s="185">
        <f>IF(AND($B$21='TPS-TVQ'!$B$11,$B$22='TPS-TVQ'!$B$16),IF(K61="",(O61+I61*$T$21),(O61+(I61*K61*$T$21))),IF(K61="",(G61+I61*$T$21),((G61*K61)+(I61*K61*$T$21))))</f>
        <v>0</v>
      </c>
      <c r="U61" s="187">
        <f>IF(AND($B$21='TPS-TVQ'!$B$11,$B$22='TPS-TVQ'!$B$16),IF(K61="",(I61+O61/$U$21),(I61*K61+(O61/$U$21))),IF(K61="",(I61+G61/$U$21),((I61*K61)+(G61*K61/$U$21))))</f>
        <v>0</v>
      </c>
    </row>
    <row r="62" spans="1:26" s="79" customFormat="1" ht="13.95" customHeight="1">
      <c r="A62" s="73"/>
      <c r="B62" s="9"/>
      <c r="C62" s="9"/>
      <c r="D62" s="9"/>
      <c r="E62" s="9"/>
      <c r="F62" s="73"/>
      <c r="G62" s="9"/>
      <c r="H62" s="75" t="s">
        <v>98</v>
      </c>
      <c r="I62" s="9"/>
      <c r="J62" s="172" t="s">
        <v>119</v>
      </c>
      <c r="K62" s="16"/>
      <c r="L62" s="73" t="s">
        <v>18</v>
      </c>
      <c r="M62" s="42"/>
      <c r="N62" s="50">
        <f t="shared" si="12"/>
        <v>1</v>
      </c>
      <c r="O62" s="48">
        <f t="shared" si="13"/>
        <v>0</v>
      </c>
      <c r="P62" s="49">
        <f t="shared" si="14"/>
        <v>0</v>
      </c>
      <c r="Q62" s="47">
        <f t="shared" si="15"/>
        <v>0</v>
      </c>
      <c r="R62" s="49">
        <f t="shared" si="11"/>
        <v>0</v>
      </c>
      <c r="S62" s="157"/>
      <c r="T62" s="185">
        <f>IF(AND($B$21='TPS-TVQ'!$B$11,$B$22='TPS-TVQ'!$B$16),IF(K62="",(O62+I62*$T$21),(O62+(I62*K62*$T$21))),IF(K62="",(G62+I62*$T$21),((G62*K62)+(I62*K62*$T$21))))</f>
        <v>0</v>
      </c>
      <c r="U62" s="187">
        <f>IF(AND($B$21='TPS-TVQ'!$B$11,$B$22='TPS-TVQ'!$B$16),IF(K62="",(I62+O62/$U$21),(I62*K62+(O62/$U$21))),IF(K62="",(I62+G62/$U$21),((I62*K62)+(G62*K62/$U$21))))</f>
        <v>0</v>
      </c>
      <c r="V62" s="73"/>
      <c r="W62" s="73"/>
      <c r="X62" s="73"/>
      <c r="Y62" s="73"/>
      <c r="Z62" s="73"/>
    </row>
    <row r="63" spans="1:26" s="79" customFormat="1" ht="13.95" customHeight="1">
      <c r="A63" s="73"/>
      <c r="B63" s="69"/>
      <c r="C63" s="69"/>
      <c r="D63" s="69"/>
      <c r="E63" s="69"/>
      <c r="F63" s="73"/>
      <c r="G63" s="9"/>
      <c r="H63" s="75" t="s">
        <v>98</v>
      </c>
      <c r="I63" s="9"/>
      <c r="J63" s="172" t="s">
        <v>119</v>
      </c>
      <c r="K63" s="16"/>
      <c r="L63" s="73" t="s">
        <v>18</v>
      </c>
      <c r="M63" s="42"/>
      <c r="N63" s="50">
        <f t="shared" si="12"/>
        <v>1</v>
      </c>
      <c r="O63" s="48">
        <f t="shared" si="13"/>
        <v>0</v>
      </c>
      <c r="P63" s="49">
        <f t="shared" si="14"/>
        <v>0</v>
      </c>
      <c r="Q63" s="47">
        <f t="shared" si="15"/>
        <v>0</v>
      </c>
      <c r="R63" s="49">
        <f t="shared" si="11"/>
        <v>0</v>
      </c>
      <c r="S63" s="157"/>
      <c r="T63" s="185">
        <f>IF(AND($B$21='TPS-TVQ'!$B$11,$B$22='TPS-TVQ'!$B$16),IF(K63="",(O63+I63*$T$21),(O63+(I63*K63*$T$21))),IF(K63="",(G63+I63*$T$21),((G63*K63)+(I63*K63*$T$21))))</f>
        <v>0</v>
      </c>
      <c r="U63" s="187">
        <f>IF(AND($B$21='TPS-TVQ'!$B$11,$B$22='TPS-TVQ'!$B$16),IF(K63="",(I63+O63/$U$21),(I63*K63+(O63/$U$21))),IF(K63="",(I63+G63/$U$21),((I63*K63)+(G63*K63/$U$21))))</f>
        <v>0</v>
      </c>
      <c r="V63" s="73"/>
      <c r="W63" s="73"/>
      <c r="X63" s="73"/>
      <c r="Y63" s="73"/>
      <c r="Z63" s="73"/>
    </row>
    <row r="64" spans="1:26" s="79" customFormat="1" ht="13.95" customHeight="1">
      <c r="A64" s="73"/>
      <c r="B64" s="69"/>
      <c r="C64" s="69"/>
      <c r="D64" s="69"/>
      <c r="E64" s="69"/>
      <c r="F64" s="73"/>
      <c r="G64" s="9"/>
      <c r="H64" s="75" t="s">
        <v>98</v>
      </c>
      <c r="I64" s="9"/>
      <c r="J64" s="172" t="s">
        <v>119</v>
      </c>
      <c r="K64" s="16"/>
      <c r="L64" s="73" t="s">
        <v>18</v>
      </c>
      <c r="M64" s="42"/>
      <c r="N64" s="50">
        <f t="shared" si="12"/>
        <v>1</v>
      </c>
      <c r="O64" s="48">
        <f t="shared" si="13"/>
        <v>0</v>
      </c>
      <c r="P64" s="49">
        <f t="shared" si="14"/>
        <v>0</v>
      </c>
      <c r="Q64" s="47">
        <f t="shared" si="15"/>
        <v>0</v>
      </c>
      <c r="R64" s="49">
        <f>(O64+P64+Q64)-G64*N64</f>
        <v>0</v>
      </c>
      <c r="S64" s="157"/>
      <c r="T64" s="185">
        <f>IF(AND($B$21='TPS-TVQ'!$B$11,$B$22='TPS-TVQ'!$B$16),IF(K64="",(O64+I64*$T$21),(O64+(I64*K64*$T$21))),IF(K64="",(G64+I64*$T$21),((G64*K64)+(I64*K64*$T$21))))</f>
        <v>0</v>
      </c>
      <c r="U64" s="187">
        <f>IF(AND($B$21='TPS-TVQ'!$B$11,$B$22='TPS-TVQ'!$B$16),IF(K64="",(I64+O64/$U$21),(I64*K64+(O64/$U$21))),IF(K64="",(I64+G64/$U$21),((I64*K64)+(G64*K64/$U$21))))</f>
        <v>0</v>
      </c>
      <c r="V64" s="73"/>
      <c r="W64" s="73"/>
      <c r="X64" s="73"/>
      <c r="Y64" s="73"/>
      <c r="Z64" s="73"/>
    </row>
    <row r="65" spans="2:21" ht="13.95" customHeight="1">
      <c r="G65" s="75"/>
      <c r="H65" s="22"/>
      <c r="I65" s="73"/>
      <c r="J65" s="73"/>
      <c r="K65" s="73"/>
      <c r="L65" s="73"/>
      <c r="M65" s="42"/>
      <c r="N65" s="50"/>
      <c r="O65" s="48"/>
      <c r="P65" s="49"/>
      <c r="Q65" s="47"/>
      <c r="R65" s="49"/>
      <c r="S65" s="157"/>
      <c r="T65" s="184"/>
      <c r="U65" s="187"/>
    </row>
    <row r="66" spans="2:21" ht="14.25" customHeight="1">
      <c r="B66" s="89" t="s">
        <v>0</v>
      </c>
      <c r="C66" s="89"/>
      <c r="D66" s="91"/>
      <c r="E66" s="91"/>
      <c r="F66" s="19"/>
      <c r="G66" s="89"/>
      <c r="H66" s="91"/>
      <c r="I66" s="91"/>
      <c r="J66" s="73"/>
      <c r="K66" s="73"/>
      <c r="L66" s="73"/>
      <c r="M66" s="92"/>
      <c r="N66" s="50"/>
      <c r="O66" s="48"/>
      <c r="P66" s="49"/>
      <c r="Q66" s="47"/>
      <c r="R66" s="49"/>
      <c r="S66" s="155"/>
      <c r="T66" s="184"/>
      <c r="U66" s="187"/>
    </row>
    <row r="67" spans="2:21" ht="13.95" customHeight="1" thickBot="1">
      <c r="B67" s="88" t="s">
        <v>15</v>
      </c>
      <c r="C67" s="88"/>
      <c r="F67" s="73"/>
      <c r="G67" s="73"/>
      <c r="H67" s="73"/>
      <c r="M67" s="42"/>
      <c r="N67" s="50"/>
      <c r="O67" s="48"/>
      <c r="P67" s="49"/>
      <c r="Q67" s="47"/>
      <c r="R67" s="49"/>
      <c r="S67" s="155"/>
      <c r="T67" s="184"/>
      <c r="U67" s="153"/>
    </row>
    <row r="68" spans="2:21" ht="13.95" customHeight="1" thickBot="1">
      <c r="B68" s="73" t="s">
        <v>49</v>
      </c>
      <c r="D68" s="20"/>
      <c r="E68" s="21" t="s">
        <v>18</v>
      </c>
      <c r="F68" s="73"/>
      <c r="G68" s="22"/>
      <c r="H68" s="22"/>
      <c r="M68" s="42"/>
      <c r="N68" s="50"/>
      <c r="O68" s="48"/>
      <c r="P68" s="49"/>
      <c r="Q68" s="47"/>
      <c r="R68" s="49"/>
      <c r="S68" s="155"/>
      <c r="T68" s="184"/>
      <c r="U68" s="153"/>
    </row>
    <row r="69" spans="2:21" ht="13.95" customHeight="1">
      <c r="B69" s="73" t="s">
        <v>5</v>
      </c>
      <c r="D69" s="22"/>
      <c r="E69" s="21"/>
      <c r="F69" s="73"/>
      <c r="G69" s="22"/>
      <c r="H69" s="22"/>
      <c r="M69" s="42"/>
      <c r="N69" s="50"/>
      <c r="O69" s="48"/>
      <c r="P69" s="49"/>
      <c r="Q69" s="47"/>
      <c r="R69" s="49"/>
      <c r="S69" s="155"/>
      <c r="T69" s="184"/>
      <c r="U69" s="153"/>
    </row>
    <row r="70" spans="2:21" ht="13.95" customHeight="1">
      <c r="B70" s="17" t="s">
        <v>65</v>
      </c>
      <c r="D70" s="23"/>
      <c r="E70" s="24"/>
      <c r="F70" s="73"/>
      <c r="G70" s="22"/>
      <c r="M70" s="42"/>
      <c r="N70" s="50"/>
      <c r="O70" s="48"/>
      <c r="P70" s="49"/>
      <c r="Q70" s="47"/>
      <c r="R70" s="49"/>
      <c r="S70" s="155"/>
      <c r="T70" s="184"/>
      <c r="U70" s="153"/>
    </row>
    <row r="71" spans="2:21" ht="13.95" customHeight="1">
      <c r="B71" s="75"/>
      <c r="C71" s="75"/>
      <c r="D71" s="25"/>
      <c r="E71" s="21"/>
      <c r="F71" s="73"/>
      <c r="G71" s="22"/>
      <c r="M71" s="42"/>
      <c r="N71" s="50"/>
      <c r="O71" s="48"/>
      <c r="P71" s="49"/>
      <c r="Q71" s="47"/>
      <c r="R71" s="49"/>
      <c r="S71" s="155"/>
      <c r="T71" s="184"/>
      <c r="U71" s="153"/>
    </row>
    <row r="72" spans="2:21" ht="13.95" customHeight="1">
      <c r="B72" s="93" t="s">
        <v>66</v>
      </c>
      <c r="C72" s="93"/>
      <c r="F72" s="73"/>
      <c r="G72" s="22"/>
      <c r="M72" s="42"/>
      <c r="N72" s="50"/>
      <c r="O72" s="48"/>
      <c r="P72" s="49"/>
      <c r="Q72" s="47"/>
      <c r="R72" s="49"/>
      <c r="S72" s="155"/>
      <c r="T72" s="184"/>
      <c r="U72" s="153"/>
    </row>
    <row r="73" spans="2:21" ht="13.95" customHeight="1">
      <c r="B73" s="17" t="s">
        <v>67</v>
      </c>
      <c r="E73" s="7"/>
      <c r="F73" s="73"/>
      <c r="G73" s="9"/>
      <c r="H73" s="75" t="s">
        <v>98</v>
      </c>
      <c r="I73" s="71"/>
      <c r="J73" s="172" t="s">
        <v>119</v>
      </c>
      <c r="M73" s="42"/>
      <c r="N73" s="50"/>
      <c r="O73" s="48"/>
      <c r="P73" s="49"/>
      <c r="Q73" s="47"/>
      <c r="R73" s="49"/>
      <c r="S73" s="155"/>
      <c r="T73" s="184">
        <f>IF(AND($B$21='TPS-TVQ'!$B$11,$B$22='TPS-TVQ'!$B$16),O73+I73*$T$21,G73+I73*$T$21)</f>
        <v>0</v>
      </c>
      <c r="U73" s="153">
        <f>IF(AND($B$21='TPS-TVQ'!$B$11,$B$22='TPS-TVQ'!$B$16),I73+O73/$U$21,I73+G73/$U$21)</f>
        <v>0</v>
      </c>
    </row>
    <row r="74" spans="2:21" ht="13.95" customHeight="1">
      <c r="B74" s="15" t="s">
        <v>57</v>
      </c>
      <c r="E74" s="7"/>
      <c r="F74" s="73"/>
      <c r="G74" s="34"/>
      <c r="H74" s="75" t="s">
        <v>123</v>
      </c>
      <c r="I74" s="73"/>
      <c r="M74" s="42"/>
      <c r="N74" s="50"/>
      <c r="O74" s="48"/>
      <c r="P74" s="49"/>
      <c r="Q74" s="47"/>
      <c r="R74" s="49"/>
      <c r="S74" s="155"/>
      <c r="T74" s="184">
        <f>IF(AND($B$21='TPS-TVQ'!$B$11,$B$22='TPS-TVQ'!$B$16),O74+I74*$T$21,G74+I74*$T$21)</f>
        <v>0</v>
      </c>
      <c r="U74" s="153">
        <f>IF(AND($B$21='TPS-TVQ'!$B$11,$B$22='TPS-TVQ'!$B$16),I74+O74/$U$21,I74+G74/$U$21)</f>
        <v>0</v>
      </c>
    </row>
    <row r="75" spans="2:21" ht="13.95" customHeight="1">
      <c r="B75" s="15" t="s">
        <v>87</v>
      </c>
      <c r="E75" s="7"/>
      <c r="F75" s="73"/>
      <c r="G75" s="9"/>
      <c r="H75" s="75" t="s">
        <v>98</v>
      </c>
      <c r="I75" s="71"/>
      <c r="J75" s="172" t="s">
        <v>119</v>
      </c>
      <c r="M75" s="42"/>
      <c r="N75" s="50">
        <f>$D$68</f>
        <v>0</v>
      </c>
      <c r="O75" s="48">
        <f>G75/1.14975</f>
        <v>0</v>
      </c>
      <c r="P75" s="49">
        <f>O75*$P$25*N75</f>
        <v>0</v>
      </c>
      <c r="Q75" s="47">
        <f>O75*$Q$25*N75</f>
        <v>0</v>
      </c>
      <c r="R75" s="49">
        <f>(O75+P75+Q75)-G75</f>
        <v>0</v>
      </c>
      <c r="S75" s="155"/>
      <c r="T75" s="184">
        <f>IF(AND($B$21='TPS-TVQ'!$B$11,$B$22='TPS-TVQ'!$B$16),O75+I75*$T$21,G75+I75*$T$21)</f>
        <v>0</v>
      </c>
      <c r="U75" s="153">
        <f>IF(AND($B$21='TPS-TVQ'!$B$11,$B$22='TPS-TVQ'!$B$16),I75+O75/$U$21,I75+G75/$U$21)</f>
        <v>0</v>
      </c>
    </row>
    <row r="76" spans="2:21" ht="13.95" customHeight="1">
      <c r="B76" s="94"/>
      <c r="C76" s="94"/>
      <c r="E76" s="7"/>
      <c r="F76" s="73"/>
      <c r="G76" s="73"/>
      <c r="H76" s="73"/>
      <c r="M76" s="42"/>
      <c r="N76" s="50"/>
      <c r="O76" s="48"/>
      <c r="P76" s="49"/>
      <c r="Q76" s="47"/>
      <c r="R76" s="49"/>
      <c r="S76" s="155"/>
      <c r="T76" s="184"/>
      <c r="U76" s="153"/>
    </row>
    <row r="77" spans="2:21" ht="13.95" customHeight="1">
      <c r="B77" s="93" t="s">
        <v>68</v>
      </c>
      <c r="C77" s="93"/>
      <c r="E77" s="7"/>
      <c r="F77" s="73"/>
      <c r="G77" s="73"/>
      <c r="H77" s="73"/>
      <c r="M77" s="42"/>
      <c r="N77" s="50"/>
      <c r="O77" s="48"/>
      <c r="P77" s="49"/>
      <c r="Q77" s="47"/>
      <c r="R77" s="49"/>
      <c r="S77" s="155"/>
      <c r="T77" s="184"/>
      <c r="U77" s="153"/>
    </row>
    <row r="78" spans="2:21" ht="13.95" customHeight="1">
      <c r="B78" s="17" t="s">
        <v>38</v>
      </c>
      <c r="E78" s="7"/>
      <c r="F78" s="73"/>
      <c r="G78" s="9"/>
      <c r="H78" s="75" t="s">
        <v>98</v>
      </c>
      <c r="I78" s="71"/>
      <c r="J78" s="172" t="s">
        <v>119</v>
      </c>
      <c r="M78" s="42"/>
      <c r="N78" s="50"/>
      <c r="O78" s="48">
        <f>G78</f>
        <v>0</v>
      </c>
      <c r="P78" s="49"/>
      <c r="Q78" s="52" t="s">
        <v>115</v>
      </c>
      <c r="R78" s="49"/>
      <c r="S78" s="155"/>
      <c r="T78" s="184">
        <f>IF(AND($B$21='TPS-TVQ'!$B$11,$B$22='TPS-TVQ'!$B$16),O78+I78*$T$21,G78+I78*$T$21)</f>
        <v>0</v>
      </c>
      <c r="U78" s="153">
        <f>IF(AND($B$21='TPS-TVQ'!$B$11,$B$22='TPS-TVQ'!$B$16),I78+O78/$U$21,I78+G78/$U$21)</f>
        <v>0</v>
      </c>
    </row>
    <row r="79" spans="2:21" ht="26.4">
      <c r="B79" s="95" t="s">
        <v>69</v>
      </c>
      <c r="C79" s="95"/>
      <c r="E79" s="7"/>
      <c r="F79" s="73"/>
      <c r="G79" s="9"/>
      <c r="H79" s="75" t="s">
        <v>98</v>
      </c>
      <c r="I79" s="71"/>
      <c r="J79" s="172" t="s">
        <v>119</v>
      </c>
      <c r="M79" s="42"/>
      <c r="N79" s="50"/>
      <c r="O79" s="48">
        <f>G79</f>
        <v>0</v>
      </c>
      <c r="P79" s="49"/>
      <c r="Q79" s="52" t="s">
        <v>115</v>
      </c>
      <c r="R79" s="49"/>
      <c r="T79" s="184">
        <f>IF(AND($B$21='TPS-TVQ'!$B$11,$B$22='TPS-TVQ'!$B$16),O79+I79*$T$21,G79+I79*$T$21)</f>
        <v>0</v>
      </c>
      <c r="U79" s="153">
        <f>IF(AND($B$21='TPS-TVQ'!$B$11,$B$22='TPS-TVQ'!$B$16),I79+O79/$U$21,I79+G79/$U$21)</f>
        <v>0</v>
      </c>
    </row>
    <row r="80" spans="2:21" ht="13.95" customHeight="1">
      <c r="B80" s="15" t="s">
        <v>70</v>
      </c>
      <c r="E80" s="7"/>
      <c r="F80" s="73"/>
      <c r="G80" s="9"/>
      <c r="H80" s="75" t="s">
        <v>98</v>
      </c>
      <c r="I80" s="71"/>
      <c r="J80" s="172" t="s">
        <v>119</v>
      </c>
      <c r="M80" s="42"/>
      <c r="N80" s="50">
        <f>$D$68</f>
        <v>0</v>
      </c>
      <c r="O80" s="48">
        <f>G80*N80</f>
        <v>0</v>
      </c>
      <c r="P80" s="49"/>
      <c r="Q80" s="47"/>
      <c r="R80" s="49"/>
      <c r="S80" s="157" t="s">
        <v>113</v>
      </c>
      <c r="T80" s="184">
        <f>IF(AND($B$21='TPS-TVQ'!$B$11,$B$22='TPS-TVQ'!$B$16),O80+I80*$T$21,G80+I80*$T$21)</f>
        <v>0</v>
      </c>
      <c r="U80" s="153">
        <f>IF(AND($B$21='TPS-TVQ'!$B$11,$B$22='TPS-TVQ'!$B$16),I80+O80/$U$21,I80+G80/$U$21)</f>
        <v>0</v>
      </c>
    </row>
    <row r="81" spans="2:21" ht="13.95" customHeight="1">
      <c r="B81" s="94"/>
      <c r="C81" s="94"/>
      <c r="D81" s="22"/>
      <c r="E81" s="26"/>
      <c r="F81" s="73"/>
      <c r="G81" s="73"/>
      <c r="H81" s="22"/>
      <c r="M81" s="42"/>
      <c r="N81" s="50"/>
      <c r="O81" s="48"/>
      <c r="P81" s="49"/>
      <c r="Q81" s="47"/>
      <c r="R81" s="49">
        <f t="shared" ref="R81:R89" si="16">(O81+P81+Q81)-G81</f>
        <v>0</v>
      </c>
      <c r="S81" s="155"/>
      <c r="T81" s="184"/>
      <c r="U81" s="153"/>
    </row>
    <row r="82" spans="2:21" ht="13.95" customHeight="1">
      <c r="B82" s="93" t="s">
        <v>71</v>
      </c>
      <c r="C82" s="93"/>
      <c r="D82" s="22"/>
      <c r="E82" s="26"/>
      <c r="F82" s="73"/>
      <c r="G82" s="73"/>
      <c r="H82" s="22"/>
      <c r="M82" s="42"/>
      <c r="N82" s="50"/>
      <c r="O82" s="48"/>
      <c r="P82" s="49"/>
      <c r="Q82" s="47"/>
      <c r="R82" s="49">
        <f t="shared" si="16"/>
        <v>0</v>
      </c>
      <c r="S82" s="155"/>
      <c r="T82" s="184"/>
      <c r="U82" s="153"/>
    </row>
    <row r="83" spans="2:21" ht="13.95" customHeight="1">
      <c r="B83" s="17" t="s">
        <v>20</v>
      </c>
      <c r="C83" s="17"/>
      <c r="D83" s="17"/>
      <c r="E83" s="17"/>
      <c r="F83" s="73"/>
      <c r="G83" s="9"/>
      <c r="H83" s="75" t="s">
        <v>98</v>
      </c>
      <c r="I83" s="9"/>
      <c r="J83" s="172" t="s">
        <v>119</v>
      </c>
      <c r="M83" s="42"/>
      <c r="N83" s="50">
        <f>$D$68</f>
        <v>0</v>
      </c>
      <c r="O83" s="48">
        <f>G83/1.14975</f>
        <v>0</v>
      </c>
      <c r="P83" s="49">
        <f>O83*$P$25*N83</f>
        <v>0</v>
      </c>
      <c r="Q83" s="47">
        <f>O83*$Q$25*N83</f>
        <v>0</v>
      </c>
      <c r="R83" s="49">
        <f t="shared" si="16"/>
        <v>0</v>
      </c>
      <c r="S83" s="155"/>
      <c r="T83" s="184">
        <f>IF(AND($B$21='TPS-TVQ'!$B$11,$B$22='TPS-TVQ'!$B$16),O83+I83*$T$21,G83+I83*$T$21)</f>
        <v>0</v>
      </c>
      <c r="U83" s="153">
        <f>IF(AND($B$21='TPS-TVQ'!$B$11,$B$22='TPS-TVQ'!$B$16),I83+O83/$U$21,I83+G83/$U$21)</f>
        <v>0</v>
      </c>
    </row>
    <row r="84" spans="2:21" ht="13.95" customHeight="1">
      <c r="B84" s="15" t="s">
        <v>25</v>
      </c>
      <c r="C84" s="15"/>
      <c r="D84" s="15"/>
      <c r="E84" s="15"/>
      <c r="F84" s="73"/>
      <c r="G84" s="9"/>
      <c r="H84" s="75" t="s">
        <v>98</v>
      </c>
      <c r="I84" s="9"/>
      <c r="J84" s="172" t="s">
        <v>119</v>
      </c>
      <c r="M84" s="42"/>
      <c r="N84" s="50">
        <f t="shared" ref="N84:N87" si="17">$D$68</f>
        <v>0</v>
      </c>
      <c r="O84" s="49">
        <f>G84</f>
        <v>0</v>
      </c>
      <c r="P84" s="53"/>
      <c r="Q84" s="47"/>
      <c r="R84" s="49">
        <f t="shared" si="16"/>
        <v>0</v>
      </c>
      <c r="S84" s="157" t="s">
        <v>113</v>
      </c>
      <c r="T84" s="184">
        <f>IF(AND($B$21='TPS-TVQ'!$B$11,$B$22='TPS-TVQ'!$B$16),O84+I84*$T$21,G84+I84*$T$21)</f>
        <v>0</v>
      </c>
      <c r="U84" s="153">
        <f>IF(AND($B$21='TPS-TVQ'!$B$11,$B$22='TPS-TVQ'!$B$16),I84+O84/$U$21,I84+G84/$U$21)</f>
        <v>0</v>
      </c>
    </row>
    <row r="85" spans="2:21" ht="13.95" customHeight="1">
      <c r="B85" s="15" t="s">
        <v>11</v>
      </c>
      <c r="C85" s="15"/>
      <c r="D85" s="15"/>
      <c r="E85" s="15"/>
      <c r="F85" s="73"/>
      <c r="G85" s="9"/>
      <c r="H85" s="75" t="s">
        <v>98</v>
      </c>
      <c r="I85" s="9"/>
      <c r="J85" s="172" t="s">
        <v>119</v>
      </c>
      <c r="M85" s="42"/>
      <c r="N85" s="50">
        <f t="shared" si="17"/>
        <v>0</v>
      </c>
      <c r="O85" s="48">
        <f>G85/1.14975</f>
        <v>0</v>
      </c>
      <c r="P85" s="49">
        <f>O85*$P$25*N85</f>
        <v>0</v>
      </c>
      <c r="Q85" s="47">
        <f>O85*$Q$25*N85</f>
        <v>0</v>
      </c>
      <c r="R85" s="49">
        <f t="shared" si="16"/>
        <v>0</v>
      </c>
      <c r="S85" s="155"/>
      <c r="T85" s="184">
        <f>IF(AND($B$21='TPS-TVQ'!$B$11,$B$22='TPS-TVQ'!$B$16),O85+I85*$T$21,G85+I85*$T$21)</f>
        <v>0</v>
      </c>
      <c r="U85" s="153">
        <f>IF(AND($B$21='TPS-TVQ'!$B$11,$B$22='TPS-TVQ'!$B$16),I85+O85/$U$21,I85+G85/$U$21)</f>
        <v>0</v>
      </c>
    </row>
    <row r="86" spans="2:21" ht="13.95" customHeight="1">
      <c r="B86" s="15" t="s">
        <v>72</v>
      </c>
      <c r="C86" s="15"/>
      <c r="D86" s="15"/>
      <c r="E86" s="15"/>
      <c r="F86" s="73"/>
      <c r="G86" s="9"/>
      <c r="H86" s="75" t="s">
        <v>98</v>
      </c>
      <c r="I86" s="9"/>
      <c r="J86" s="172" t="s">
        <v>119</v>
      </c>
      <c r="M86" s="42"/>
      <c r="N86" s="50">
        <f t="shared" si="17"/>
        <v>0</v>
      </c>
      <c r="O86" s="48">
        <f>G86</f>
        <v>0</v>
      </c>
      <c r="P86" s="49"/>
      <c r="Q86" s="47"/>
      <c r="R86" s="49">
        <f t="shared" si="16"/>
        <v>0</v>
      </c>
      <c r="S86" s="157" t="s">
        <v>113</v>
      </c>
      <c r="T86" s="184">
        <f>IF(AND($B$21='TPS-TVQ'!$B$11,$B$22='TPS-TVQ'!$B$16),O86+I86*$T$21,G86+I86*$T$21)</f>
        <v>0</v>
      </c>
      <c r="U86" s="153">
        <f>IF(AND($B$21='TPS-TVQ'!$B$11,$B$22='TPS-TVQ'!$B$16),I86+O86/$U$21,I86+G86/$U$21)</f>
        <v>0</v>
      </c>
    </row>
    <row r="87" spans="2:21" ht="13.95" customHeight="1">
      <c r="B87" s="15" t="s">
        <v>73</v>
      </c>
      <c r="C87" s="15"/>
      <c r="D87" s="15"/>
      <c r="E87" s="15"/>
      <c r="F87" s="73"/>
      <c r="G87" s="9"/>
      <c r="H87" s="75" t="s">
        <v>98</v>
      </c>
      <c r="I87" s="9"/>
      <c r="J87" s="172" t="s">
        <v>119</v>
      </c>
      <c r="M87" s="42"/>
      <c r="N87" s="50">
        <f t="shared" si="17"/>
        <v>0</v>
      </c>
      <c r="O87" s="48">
        <f>G87</f>
        <v>0</v>
      </c>
      <c r="P87" s="49"/>
      <c r="Q87" s="47"/>
      <c r="R87" s="49">
        <f t="shared" si="16"/>
        <v>0</v>
      </c>
      <c r="S87" s="157" t="s">
        <v>113</v>
      </c>
      <c r="T87" s="184">
        <f>IF(AND($B$21='TPS-TVQ'!$B$11,$B$22='TPS-TVQ'!$B$16),O87+I87*$T$21,G87+I87*$T$21)</f>
        <v>0</v>
      </c>
      <c r="U87" s="153">
        <f>IF(AND($B$21='TPS-TVQ'!$B$11,$B$22='TPS-TVQ'!$B$16),I87+O87/$U$21,I87+G87/$U$21)</f>
        <v>0</v>
      </c>
    </row>
    <row r="88" spans="2:21" ht="13.95" customHeight="1">
      <c r="B88" s="15" t="s">
        <v>93</v>
      </c>
      <c r="C88" s="15"/>
      <c r="D88" s="15"/>
      <c r="E88" s="15"/>
      <c r="F88" s="73"/>
      <c r="G88" s="9"/>
      <c r="H88" s="75" t="s">
        <v>98</v>
      </c>
      <c r="I88" s="9"/>
      <c r="J88" s="172" t="s">
        <v>119</v>
      </c>
      <c r="K88" s="16">
        <v>1</v>
      </c>
      <c r="L88" s="73"/>
      <c r="M88" s="42"/>
      <c r="N88" s="50">
        <f>IF(K88&lt;=0,100%,K88)</f>
        <v>1</v>
      </c>
      <c r="O88" s="48">
        <f>G88/1.14975</f>
        <v>0</v>
      </c>
      <c r="P88" s="49">
        <f>O88*$P$25*N88</f>
        <v>0</v>
      </c>
      <c r="Q88" s="47">
        <f>O88*$Q$25*N88</f>
        <v>0</v>
      </c>
      <c r="R88" s="49">
        <f t="shared" si="16"/>
        <v>0</v>
      </c>
      <c r="S88" s="155"/>
      <c r="T88" s="184">
        <f>IF(AND($B$21='TPS-TVQ'!$B$11,$B$22='TPS-TVQ'!$B$16),O88+I88*$T$21,G88+I88*$T$21)</f>
        <v>0</v>
      </c>
      <c r="U88" s="153">
        <f>IF(AND($B$21='TPS-TVQ'!$B$11,$B$22='TPS-TVQ'!$B$16),I88+O88/$U$21,I88+G88/$U$21)</f>
        <v>0</v>
      </c>
    </row>
    <row r="89" spans="2:21" ht="13.95" customHeight="1">
      <c r="B89" s="15" t="s">
        <v>27</v>
      </c>
      <c r="C89" s="15"/>
      <c r="D89" s="15"/>
      <c r="E89" s="15"/>
      <c r="F89" s="73"/>
      <c r="G89" s="9"/>
      <c r="H89" s="75" t="s">
        <v>98</v>
      </c>
      <c r="I89" s="9"/>
      <c r="J89" s="172" t="s">
        <v>119</v>
      </c>
      <c r="K89" s="16">
        <v>1</v>
      </c>
      <c r="L89" s="73"/>
      <c r="M89" s="42"/>
      <c r="N89" s="50">
        <f>IF(K89&lt;=0,100%,K89)</f>
        <v>1</v>
      </c>
      <c r="O89" s="48">
        <f>G89/1.14975</f>
        <v>0</v>
      </c>
      <c r="P89" s="49">
        <f>O89*$P$25*N89</f>
        <v>0</v>
      </c>
      <c r="Q89" s="47">
        <f>O89*$Q$25*N89</f>
        <v>0</v>
      </c>
      <c r="R89" s="49">
        <f t="shared" si="16"/>
        <v>0</v>
      </c>
      <c r="S89" s="155"/>
      <c r="T89" s="184">
        <f>IF(AND($B$21='TPS-TVQ'!$B$11,$B$22='TPS-TVQ'!$B$16),O89+I89*$T$21,G89+I89*$T$21)</f>
        <v>0</v>
      </c>
      <c r="U89" s="153">
        <f>IF(AND($B$21='TPS-TVQ'!$B$11,$B$22='TPS-TVQ'!$B$16),I89+O89/$U$21,I89+G89/$U$21)</f>
        <v>0</v>
      </c>
    </row>
    <row r="90" spans="2:21" ht="13.95" customHeight="1">
      <c r="F90" s="73"/>
      <c r="G90" s="96"/>
      <c r="H90" s="75"/>
      <c r="I90" s="27"/>
      <c r="J90" s="14"/>
      <c r="K90" s="73"/>
      <c r="L90" s="14"/>
      <c r="M90" s="42"/>
      <c r="N90" s="48"/>
      <c r="O90" s="49"/>
      <c r="P90" s="49"/>
      <c r="Q90" s="47"/>
      <c r="R90" s="49"/>
      <c r="S90" s="157"/>
      <c r="T90" s="184"/>
      <c r="U90" s="153"/>
    </row>
    <row r="91" spans="2:21" ht="13.95" customHeight="1" thickBot="1">
      <c r="B91" s="97" t="s">
        <v>28</v>
      </c>
      <c r="C91" s="97"/>
      <c r="D91" s="98"/>
      <c r="E91" s="98"/>
      <c r="F91" s="98"/>
      <c r="G91" s="98"/>
      <c r="H91" s="98"/>
      <c r="I91" s="98"/>
      <c r="J91" s="98"/>
      <c r="K91" s="98"/>
      <c r="L91" s="98"/>
      <c r="M91" s="92"/>
      <c r="N91" s="50"/>
      <c r="O91" s="48"/>
      <c r="P91" s="49"/>
      <c r="Q91" s="47"/>
      <c r="R91" s="49"/>
      <c r="S91" s="155"/>
      <c r="T91" s="184"/>
      <c r="U91" s="153"/>
    </row>
    <row r="92" spans="2:21" ht="13.95" customHeight="1" thickBot="1">
      <c r="B92" s="73" t="s">
        <v>2</v>
      </c>
      <c r="D92" s="20"/>
      <c r="E92" s="21" t="s">
        <v>18</v>
      </c>
      <c r="F92" s="73"/>
      <c r="G92" s="22"/>
      <c r="H92" s="22"/>
      <c r="M92" s="42"/>
      <c r="N92" s="50"/>
      <c r="O92" s="48"/>
      <c r="P92" s="49"/>
      <c r="Q92" s="47"/>
      <c r="R92" s="49"/>
      <c r="S92" s="155"/>
      <c r="T92" s="184"/>
      <c r="U92" s="153"/>
    </row>
    <row r="93" spans="2:21" ht="13.95" customHeight="1">
      <c r="B93" s="7" t="s">
        <v>6</v>
      </c>
      <c r="C93" s="7"/>
      <c r="D93" s="22"/>
      <c r="E93" s="26"/>
      <c r="G93" s="22"/>
      <c r="H93" s="22"/>
      <c r="M93" s="42"/>
      <c r="N93" s="50"/>
      <c r="O93" s="48"/>
      <c r="P93" s="49"/>
      <c r="Q93" s="47"/>
      <c r="R93" s="49"/>
      <c r="S93" s="155"/>
      <c r="T93" s="184"/>
      <c r="U93" s="153"/>
    </row>
    <row r="94" spans="2:21" ht="7.5" customHeight="1">
      <c r="B94" s="7"/>
      <c r="C94" s="7"/>
      <c r="D94" s="22"/>
      <c r="E94" s="26"/>
      <c r="G94" s="22"/>
      <c r="H94" s="22"/>
      <c r="M94" s="42"/>
      <c r="N94" s="50"/>
      <c r="O94" s="48"/>
      <c r="P94" s="49"/>
      <c r="Q94" s="47"/>
      <c r="R94" s="49"/>
      <c r="S94" s="155"/>
      <c r="T94" s="184"/>
      <c r="U94" s="153"/>
    </row>
    <row r="95" spans="2:21" ht="13.95" customHeight="1">
      <c r="B95" s="73" t="s">
        <v>4</v>
      </c>
      <c r="E95" s="7"/>
      <c r="F95" s="27"/>
      <c r="G95" s="22"/>
      <c r="H95" s="22"/>
      <c r="M95" s="54"/>
      <c r="N95" s="50"/>
      <c r="O95" s="48"/>
      <c r="P95" s="49"/>
      <c r="Q95" s="47"/>
      <c r="R95" s="49"/>
      <c r="S95" s="155"/>
      <c r="T95" s="184"/>
      <c r="U95" s="153"/>
    </row>
    <row r="96" spans="2:21" ht="13.95" customHeight="1">
      <c r="B96" s="73" t="s">
        <v>94</v>
      </c>
      <c r="E96" s="7"/>
      <c r="F96" s="27"/>
      <c r="G96" s="22"/>
      <c r="H96" s="22"/>
      <c r="M96" s="42"/>
      <c r="N96" s="50"/>
      <c r="O96" s="48"/>
      <c r="P96" s="49"/>
      <c r="Q96" s="47"/>
      <c r="R96" s="49"/>
      <c r="S96" s="155"/>
      <c r="T96" s="184"/>
      <c r="U96" s="153"/>
    </row>
    <row r="97" spans="2:21" ht="13.95" customHeight="1">
      <c r="E97" s="7"/>
      <c r="F97" s="73"/>
      <c r="G97" s="27" t="s">
        <v>91</v>
      </c>
      <c r="H97" s="22"/>
      <c r="M97" s="42"/>
      <c r="N97" s="50"/>
      <c r="O97" s="48"/>
      <c r="P97" s="49"/>
      <c r="Q97" s="47"/>
      <c r="R97" s="49"/>
      <c r="S97" s="155"/>
      <c r="T97" s="184"/>
      <c r="U97" s="153"/>
    </row>
    <row r="98" spans="2:21" ht="13.95" customHeight="1">
      <c r="B98" s="17" t="s">
        <v>54</v>
      </c>
      <c r="C98" s="17"/>
      <c r="D98" s="28"/>
      <c r="E98" s="28"/>
      <c r="F98" s="73"/>
      <c r="G98" s="9"/>
      <c r="H98" s="75" t="s">
        <v>98</v>
      </c>
      <c r="I98" s="71"/>
      <c r="J98" s="172" t="s">
        <v>119</v>
      </c>
      <c r="M98" s="99"/>
      <c r="N98" s="160">
        <f>$D$92</f>
        <v>0</v>
      </c>
      <c r="O98" s="48">
        <f>G98/1.14975</f>
        <v>0</v>
      </c>
      <c r="P98" s="49">
        <f>O98*$P$25*N98</f>
        <v>0</v>
      </c>
      <c r="Q98" s="47">
        <f>O98*$Q$25*N98</f>
        <v>0</v>
      </c>
      <c r="R98" s="49" t="e">
        <f>(O98+((P98+Q98)/$D$92))-G98</f>
        <v>#DIV/0!</v>
      </c>
      <c r="S98" s="157"/>
      <c r="T98" s="184">
        <f>IF(AND($B$21='TPS-TVQ'!$B$11,$B$22='TPS-TVQ'!$B$16),O98+I98*$T$21,G98+I98*$T$21)</f>
        <v>0</v>
      </c>
      <c r="U98" s="153">
        <f>IF(AND($B$21='TPS-TVQ'!$B$11,$B$22='TPS-TVQ'!$B$16),I98+O98/$U$21,I98+G98/$U$21)</f>
        <v>0</v>
      </c>
    </row>
    <row r="99" spans="2:21" ht="13.95" customHeight="1">
      <c r="B99" s="17" t="s">
        <v>3</v>
      </c>
      <c r="C99" s="17"/>
      <c r="D99" s="28"/>
      <c r="E99" s="28"/>
      <c r="F99" s="73"/>
      <c r="G99" s="9"/>
      <c r="H99" s="75" t="s">
        <v>98</v>
      </c>
      <c r="I99" s="71"/>
      <c r="J99" s="172" t="s">
        <v>119</v>
      </c>
      <c r="M99" s="99"/>
      <c r="N99" s="160">
        <f t="shared" ref="N99:N110" si="18">$D$92</f>
        <v>0</v>
      </c>
      <c r="O99" s="48">
        <f>G99</f>
        <v>0</v>
      </c>
      <c r="P99" s="49"/>
      <c r="Q99" s="47"/>
      <c r="R99" s="49" t="e">
        <f t="shared" ref="R99:R111" si="19">(O99+((P99+Q99)/$D$92))-G99</f>
        <v>#DIV/0!</v>
      </c>
      <c r="S99" s="157" t="s">
        <v>113</v>
      </c>
      <c r="T99" s="184">
        <f>IF(AND($B$21='TPS-TVQ'!$B$11,$B$22='TPS-TVQ'!$B$16),O99+I99*$T$21,G99+I99*$T$21)</f>
        <v>0</v>
      </c>
      <c r="U99" s="153">
        <f>IF(AND($B$21='TPS-TVQ'!$B$11,$B$22='TPS-TVQ'!$B$16),I99+O99/$U$21,I99+G99/$U$21)</f>
        <v>0</v>
      </c>
    </row>
    <row r="100" spans="2:21" ht="13.95" customHeight="1">
      <c r="D100" s="100"/>
      <c r="E100" s="100"/>
      <c r="F100" s="73"/>
      <c r="H100" s="75"/>
      <c r="M100" s="99"/>
      <c r="N100" s="160">
        <f t="shared" si="18"/>
        <v>0</v>
      </c>
      <c r="O100" s="48"/>
      <c r="P100" s="49"/>
      <c r="Q100" s="47"/>
      <c r="R100" s="49" t="e">
        <f t="shared" si="19"/>
        <v>#DIV/0!</v>
      </c>
      <c r="S100" s="157"/>
      <c r="T100" s="184"/>
      <c r="U100" s="153"/>
    </row>
    <row r="101" spans="2:21" ht="13.95" customHeight="1">
      <c r="B101" s="88" t="s">
        <v>55</v>
      </c>
      <c r="C101" s="88"/>
      <c r="F101" s="73"/>
      <c r="H101" s="75"/>
      <c r="M101" s="99"/>
      <c r="N101" s="160">
        <f t="shared" si="18"/>
        <v>0</v>
      </c>
      <c r="O101" s="48"/>
      <c r="P101" s="49"/>
      <c r="Q101" s="47"/>
      <c r="R101" s="49" t="e">
        <f t="shared" si="19"/>
        <v>#DIV/0!</v>
      </c>
      <c r="S101" s="157"/>
      <c r="T101" s="184"/>
      <c r="U101" s="153"/>
    </row>
    <row r="102" spans="2:21" ht="13.95" customHeight="1">
      <c r="B102" s="29" t="s">
        <v>95</v>
      </c>
      <c r="C102" s="29"/>
      <c r="D102" s="28"/>
      <c r="E102" s="28"/>
      <c r="F102" s="73"/>
      <c r="G102" s="9"/>
      <c r="H102" s="75" t="s">
        <v>98</v>
      </c>
      <c r="I102" s="9"/>
      <c r="J102" s="172" t="s">
        <v>119</v>
      </c>
      <c r="M102" s="99"/>
      <c r="N102" s="160">
        <f t="shared" si="18"/>
        <v>0</v>
      </c>
      <c r="O102" s="48">
        <f>G102</f>
        <v>0</v>
      </c>
      <c r="P102" s="49"/>
      <c r="Q102" s="47"/>
      <c r="R102" s="49" t="e">
        <f t="shared" si="19"/>
        <v>#DIV/0!</v>
      </c>
      <c r="S102" s="157" t="s">
        <v>113</v>
      </c>
      <c r="T102" s="184">
        <f>IF(AND($B$21='TPS-TVQ'!$B$11,$B$22='TPS-TVQ'!$B$16),O102+I102*$T$21,G102+I102*$T$21)</f>
        <v>0</v>
      </c>
      <c r="U102" s="153">
        <f>IF(AND($B$21='TPS-TVQ'!$B$11,$B$22='TPS-TVQ'!$B$16),I102+O102/$U$21,I102+G102/$U$21)</f>
        <v>0</v>
      </c>
    </row>
    <row r="103" spans="2:21" ht="13.95" customHeight="1">
      <c r="B103" s="30" t="s">
        <v>16</v>
      </c>
      <c r="C103" s="30"/>
      <c r="D103" s="31"/>
      <c r="E103" s="31"/>
      <c r="F103" s="73"/>
      <c r="G103" s="9"/>
      <c r="H103" s="75" t="s">
        <v>98</v>
      </c>
      <c r="I103" s="9"/>
      <c r="J103" s="172" t="s">
        <v>119</v>
      </c>
      <c r="M103" s="99"/>
      <c r="N103" s="160">
        <f t="shared" si="18"/>
        <v>0</v>
      </c>
      <c r="O103" s="48">
        <f>G103</f>
        <v>0</v>
      </c>
      <c r="P103" s="49"/>
      <c r="Q103" s="47"/>
      <c r="R103" s="49" t="e">
        <f t="shared" si="19"/>
        <v>#DIV/0!</v>
      </c>
      <c r="S103" s="157" t="s">
        <v>113</v>
      </c>
      <c r="T103" s="184">
        <f>IF(AND($B$21='TPS-TVQ'!$B$11,$B$22='TPS-TVQ'!$B$16),O103+I103*$T$21,G103+I103*$T$21)</f>
        <v>0</v>
      </c>
      <c r="U103" s="153">
        <f>IF(AND($B$21='TPS-TVQ'!$B$11,$B$22='TPS-TVQ'!$B$16),I103+O103/$U$21,I103+G103/$U$21)</f>
        <v>0</v>
      </c>
    </row>
    <row r="104" spans="2:21" ht="13.95" customHeight="1">
      <c r="B104" s="30" t="s">
        <v>17</v>
      </c>
      <c r="C104" s="30"/>
      <c r="D104" s="31"/>
      <c r="E104" s="31"/>
      <c r="F104" s="73"/>
      <c r="G104" s="9"/>
      <c r="H104" s="75" t="s">
        <v>98</v>
      </c>
      <c r="I104" s="9"/>
      <c r="J104" s="172" t="s">
        <v>119</v>
      </c>
      <c r="M104" s="99"/>
      <c r="N104" s="160">
        <f t="shared" si="18"/>
        <v>0</v>
      </c>
      <c r="O104" s="48">
        <f>G104</f>
        <v>0</v>
      </c>
      <c r="P104" s="49"/>
      <c r="Q104" s="47"/>
      <c r="R104" s="49" t="e">
        <f t="shared" si="19"/>
        <v>#DIV/0!</v>
      </c>
      <c r="S104" s="157" t="s">
        <v>113</v>
      </c>
      <c r="T104" s="184">
        <f>IF(AND($B$21='TPS-TVQ'!$B$11,$B$22='TPS-TVQ'!$B$16),O104+I104*$T$21,G104+I104*$T$21)</f>
        <v>0</v>
      </c>
      <c r="U104" s="153">
        <f>IF(AND($B$21='TPS-TVQ'!$B$11,$B$22='TPS-TVQ'!$B$16),I104+O104/$U$21,I104+G104/$U$21)</f>
        <v>0</v>
      </c>
    </row>
    <row r="105" spans="2:21" ht="13.95" customHeight="1">
      <c r="B105" s="29" t="s">
        <v>33</v>
      </c>
      <c r="C105" s="29"/>
      <c r="D105" s="28"/>
      <c r="E105" s="28"/>
      <c r="F105" s="73"/>
      <c r="G105" s="9"/>
      <c r="H105" s="75" t="s">
        <v>98</v>
      </c>
      <c r="I105" s="9"/>
      <c r="J105" s="172" t="s">
        <v>119</v>
      </c>
      <c r="M105" s="99"/>
      <c r="N105" s="160">
        <f t="shared" si="18"/>
        <v>0</v>
      </c>
      <c r="O105" s="48">
        <f>G105</f>
        <v>0</v>
      </c>
      <c r="P105" s="49"/>
      <c r="Q105" s="47"/>
      <c r="R105" s="49" t="e">
        <f t="shared" si="19"/>
        <v>#DIV/0!</v>
      </c>
      <c r="S105" s="157" t="s">
        <v>113</v>
      </c>
      <c r="T105" s="184">
        <f>IF(AND($B$21='TPS-TVQ'!$B$11,$B$22='TPS-TVQ'!$B$16),O105+I105*$T$21,G105+I105*$T$21)</f>
        <v>0</v>
      </c>
      <c r="U105" s="153">
        <f>IF(AND($B$21='TPS-TVQ'!$B$11,$B$22='TPS-TVQ'!$B$16),I105+O105/$U$21,I105+G105/$U$21)</f>
        <v>0</v>
      </c>
    </row>
    <row r="106" spans="2:21" ht="13.95" customHeight="1">
      <c r="D106" s="100"/>
      <c r="E106" s="100"/>
      <c r="F106" s="73"/>
      <c r="G106" s="73"/>
      <c r="H106" s="75"/>
      <c r="M106" s="92"/>
      <c r="N106" s="160">
        <f t="shared" si="18"/>
        <v>0</v>
      </c>
      <c r="O106" s="48"/>
      <c r="P106" s="49"/>
      <c r="Q106" s="47"/>
      <c r="R106" s="49" t="e">
        <f t="shared" si="19"/>
        <v>#DIV/0!</v>
      </c>
      <c r="S106" s="157"/>
      <c r="T106" s="184">
        <f>IF(AND($B$21='TPS-TVQ'!$B$11,$B$22='TPS-TVQ'!$B$16),O106+I106*$T$21,G106+I106*$T$21)</f>
        <v>0</v>
      </c>
      <c r="U106" s="153">
        <f>IF(AND($B$21='TPS-TVQ'!$B$11,$B$22='TPS-TVQ'!$B$16),I106+O106/$U$21,I106+G106/$U$21)</f>
        <v>0</v>
      </c>
    </row>
    <row r="107" spans="2:21" ht="13.95" customHeight="1">
      <c r="B107" s="101" t="s">
        <v>56</v>
      </c>
      <c r="C107" s="101"/>
      <c r="D107" s="100"/>
      <c r="E107" s="100"/>
      <c r="F107" s="73"/>
      <c r="H107" s="75"/>
      <c r="M107" s="99"/>
      <c r="N107" s="160">
        <f t="shared" si="18"/>
        <v>0</v>
      </c>
      <c r="O107" s="48"/>
      <c r="P107" s="49"/>
      <c r="Q107" s="47"/>
      <c r="R107" s="49" t="e">
        <f t="shared" si="19"/>
        <v>#DIV/0!</v>
      </c>
      <c r="S107" s="157"/>
      <c r="T107" s="184"/>
      <c r="U107" s="153"/>
    </row>
    <row r="108" spans="2:21" ht="13.95" customHeight="1">
      <c r="B108" s="29" t="s">
        <v>97</v>
      </c>
      <c r="C108" s="29"/>
      <c r="D108" s="28"/>
      <c r="E108" s="100"/>
      <c r="F108" s="73"/>
      <c r="G108" s="9"/>
      <c r="H108" s="75" t="s">
        <v>98</v>
      </c>
      <c r="I108" s="71"/>
      <c r="J108" s="172" t="s">
        <v>119</v>
      </c>
      <c r="M108" s="99"/>
      <c r="N108" s="160">
        <f t="shared" si="18"/>
        <v>0</v>
      </c>
      <c r="O108" s="48">
        <f>G108</f>
        <v>0</v>
      </c>
      <c r="P108" s="49"/>
      <c r="Q108" s="47"/>
      <c r="R108" s="49" t="e">
        <f t="shared" si="19"/>
        <v>#DIV/0!</v>
      </c>
      <c r="S108" s="157" t="s">
        <v>113</v>
      </c>
      <c r="T108" s="184">
        <f>IF(AND($B$21='TPS-TVQ'!$B$11,$B$22='TPS-TVQ'!$B$16),O108+I108*$T$21,G108+I108*$T$21)</f>
        <v>0</v>
      </c>
      <c r="U108" s="153">
        <f>IF(AND($B$21='TPS-TVQ'!$B$11,$B$22='TPS-TVQ'!$B$16),I108+O108/$U$21,I108+G108/$U$21)</f>
        <v>0</v>
      </c>
    </row>
    <row r="109" spans="2:21" ht="13.95" customHeight="1">
      <c r="B109" s="74"/>
      <c r="C109" s="74"/>
      <c r="D109" s="100"/>
      <c r="E109" s="100"/>
      <c r="F109" s="73"/>
      <c r="G109" s="75"/>
      <c r="H109" s="75"/>
      <c r="M109" s="99"/>
      <c r="N109" s="160">
        <f t="shared" si="18"/>
        <v>0</v>
      </c>
      <c r="O109" s="48"/>
      <c r="P109" s="49"/>
      <c r="Q109" s="47"/>
      <c r="R109" s="49" t="e">
        <f t="shared" si="19"/>
        <v>#DIV/0!</v>
      </c>
      <c r="S109" s="155"/>
      <c r="T109" s="184">
        <f>IF(AND($B$21='TPS-TVQ'!$B$11,$B$22='TPS-TVQ'!$B$16),O109+I109*$T$21,G109+I109*$T$21)</f>
        <v>0</v>
      </c>
      <c r="U109" s="153">
        <f>IF(AND($B$21='TPS-TVQ'!$B$11,$B$22='TPS-TVQ'!$B$16),I109+O109/$U$21,I109+G109/$U$21)</f>
        <v>0</v>
      </c>
    </row>
    <row r="110" spans="2:21" ht="13.95" customHeight="1">
      <c r="B110" s="73" t="s">
        <v>76</v>
      </c>
      <c r="F110" s="73"/>
      <c r="G110" s="9"/>
      <c r="H110" s="75" t="s">
        <v>98</v>
      </c>
      <c r="I110" s="71"/>
      <c r="J110" s="172" t="s">
        <v>119</v>
      </c>
      <c r="M110" s="99"/>
      <c r="N110" s="160">
        <f t="shared" si="18"/>
        <v>0</v>
      </c>
      <c r="O110" s="48">
        <f>G110/1.14975</f>
        <v>0</v>
      </c>
      <c r="P110" s="159">
        <f>O110*$P$25*N110</f>
        <v>0</v>
      </c>
      <c r="Q110" s="47">
        <f>O110*$Q$25*N110</f>
        <v>0</v>
      </c>
      <c r="R110" s="49" t="e">
        <f t="shared" si="19"/>
        <v>#DIV/0!</v>
      </c>
      <c r="S110" s="155"/>
      <c r="T110" s="184">
        <f>IF(AND($B$21='TPS-TVQ'!$B$11,$B$22='TPS-TVQ'!$B$16),O110+I110*$T$21,G110+I110*$T$21)</f>
        <v>0</v>
      </c>
      <c r="U110" s="153">
        <f>IF(AND($B$21='TPS-TVQ'!$B$11,$B$22='TPS-TVQ'!$B$16),I110+O110/$U$21,I110+G110/$U$21)</f>
        <v>0</v>
      </c>
    </row>
    <row r="111" spans="2:21" ht="13.95" customHeight="1">
      <c r="B111" s="74"/>
      <c r="C111" s="74"/>
      <c r="D111" s="100"/>
      <c r="G111" s="75"/>
      <c r="H111" s="75"/>
      <c r="M111" s="42"/>
      <c r="N111" s="50"/>
      <c r="O111" s="48"/>
      <c r="P111" s="49"/>
      <c r="Q111" s="47"/>
      <c r="R111" s="49" t="e">
        <f t="shared" si="19"/>
        <v>#DIV/0!</v>
      </c>
      <c r="S111" s="155"/>
      <c r="T111" s="184">
        <f>IF(AND($B$21='TPS-TVQ'!$B$11,$B$22='TPS-TVQ'!$B$16),O111+I111*$T$21,G111+I111*$T$21)</f>
        <v>0</v>
      </c>
      <c r="U111" s="153">
        <f>IF(AND($B$21='TPS-TVQ'!$B$11,$B$22='TPS-TVQ'!$B$16),I111+O111/$U$21,I111+G111/$U$21)</f>
        <v>0</v>
      </c>
    </row>
    <row r="112" spans="2:21" ht="13.95" customHeight="1">
      <c r="B112" s="97" t="s">
        <v>39</v>
      </c>
      <c r="C112" s="97"/>
      <c r="D112" s="98"/>
      <c r="E112" s="98"/>
      <c r="F112" s="32"/>
      <c r="G112" s="32"/>
      <c r="H112" s="32"/>
      <c r="I112" s="32"/>
      <c r="J112" s="32"/>
      <c r="K112" s="32"/>
      <c r="L112" s="32"/>
      <c r="M112" s="42"/>
      <c r="N112" s="50"/>
      <c r="O112" s="48"/>
      <c r="P112" s="49"/>
      <c r="Q112" s="47"/>
      <c r="R112" s="49"/>
      <c r="S112" s="155"/>
      <c r="T112" s="184"/>
      <c r="U112" s="153"/>
    </row>
    <row r="113" spans="2:21" ht="13.95" customHeight="1">
      <c r="B113" s="102" t="s">
        <v>40</v>
      </c>
      <c r="C113" s="102"/>
      <c r="M113" s="42"/>
      <c r="N113" s="50"/>
      <c r="O113" s="48"/>
      <c r="P113" s="49"/>
      <c r="Q113" s="47"/>
      <c r="R113" s="49"/>
      <c r="S113" s="155"/>
      <c r="T113" s="184"/>
      <c r="U113" s="153"/>
    </row>
    <row r="114" spans="2:21" ht="13.95" customHeight="1">
      <c r="B114" s="102" t="s">
        <v>29</v>
      </c>
      <c r="C114" s="102"/>
      <c r="M114" s="42"/>
      <c r="N114" s="50"/>
      <c r="O114" s="48"/>
      <c r="P114" s="49"/>
      <c r="Q114" s="47"/>
      <c r="R114" s="49"/>
      <c r="S114" s="155"/>
      <c r="T114" s="184"/>
      <c r="U114" s="153"/>
    </row>
    <row r="115" spans="2:21" ht="13.95" customHeight="1">
      <c r="B115" s="102" t="s">
        <v>41</v>
      </c>
      <c r="C115" s="102"/>
      <c r="M115" s="42"/>
      <c r="N115" s="50"/>
      <c r="O115" s="48"/>
      <c r="P115" s="49"/>
      <c r="Q115" s="47"/>
      <c r="R115" s="49"/>
      <c r="S115" s="155"/>
      <c r="T115" s="184"/>
      <c r="U115" s="153"/>
    </row>
    <row r="116" spans="2:21">
      <c r="B116" s="94"/>
      <c r="C116" s="94"/>
      <c r="D116" s="103"/>
      <c r="F116" s="73"/>
      <c r="G116" s="7" t="s">
        <v>42</v>
      </c>
      <c r="M116" s="92"/>
      <c r="N116" s="50"/>
      <c r="O116" s="48"/>
      <c r="P116" s="49"/>
      <c r="Q116" s="47"/>
      <c r="R116" s="49"/>
      <c r="S116" s="155"/>
      <c r="T116" s="184"/>
      <c r="U116" s="153"/>
    </row>
    <row r="117" spans="2:21" ht="15">
      <c r="B117" s="94" t="s">
        <v>45</v>
      </c>
      <c r="C117" s="94"/>
      <c r="D117" s="104" t="s">
        <v>31</v>
      </c>
      <c r="F117" s="73"/>
      <c r="G117" s="33" t="s">
        <v>43</v>
      </c>
      <c r="K117" s="73" t="s">
        <v>150</v>
      </c>
      <c r="L117" s="7"/>
      <c r="M117" s="92"/>
      <c r="N117" s="50"/>
      <c r="O117" s="48"/>
      <c r="P117" s="49"/>
      <c r="Q117" s="47"/>
      <c r="R117" s="49"/>
      <c r="S117" s="155"/>
      <c r="T117" s="184"/>
      <c r="U117" s="153"/>
    </row>
    <row r="118" spans="2:21" ht="13.95" customHeight="1">
      <c r="B118" s="29" t="s">
        <v>48</v>
      </c>
      <c r="C118" s="74"/>
      <c r="D118" s="34"/>
      <c r="F118" s="73"/>
      <c r="G118" s="9"/>
      <c r="H118" s="75" t="s">
        <v>98</v>
      </c>
      <c r="I118" s="71"/>
      <c r="J118" s="172" t="s">
        <v>119</v>
      </c>
      <c r="K118" s="16"/>
      <c r="L118" s="73" t="s">
        <v>18</v>
      </c>
      <c r="M118" s="92"/>
      <c r="N118" s="50">
        <f>IF(K118&lt;=0,100%,K118)</f>
        <v>1</v>
      </c>
      <c r="O118" s="48">
        <f t="shared" ref="O118" si="20">G118/1.14975*N118</f>
        <v>0</v>
      </c>
      <c r="P118" s="49">
        <f>O118*$P$25</f>
        <v>0</v>
      </c>
      <c r="Q118" s="47">
        <f>O118*$Q$25</f>
        <v>0</v>
      </c>
      <c r="R118" s="49">
        <f>(O118+P118+Q118)-G118*K118</f>
        <v>0</v>
      </c>
      <c r="S118" s="155"/>
      <c r="T118" s="184">
        <f>IF(AND($B$21='TPS-TVQ'!$B$11,$B$22='TPS-TVQ'!$B$15),IF(K118="",(G118+I118*$T$21),((G118*K118)+(I118*K118*$T$21))),IF(K118="",(O118+I118*$T$21),((O118)+(I118*K118*$T$21))))</f>
        <v>0</v>
      </c>
      <c r="U118" s="153">
        <f>IF(AND($B$21='TPS-TVQ'!$B$11,$B$22='TPS-TVQ'!$B$15),IF(K118="",(I118+G118/$U$21),((I118*K118)+(G118*K118/$U$21))),IF(K118="",(I118+O118/$U$21),((I118*K118)+(O118/$U$21))))</f>
        <v>0</v>
      </c>
    </row>
    <row r="119" spans="2:21" ht="13.95" customHeight="1">
      <c r="B119" s="30" t="s">
        <v>14</v>
      </c>
      <c r="C119" s="74"/>
      <c r="D119" s="34"/>
      <c r="F119" s="73"/>
      <c r="G119" s="9"/>
      <c r="H119" s="75" t="s">
        <v>98</v>
      </c>
      <c r="I119" s="71"/>
      <c r="J119" s="172" t="s">
        <v>119</v>
      </c>
      <c r="K119" s="16"/>
      <c r="L119" s="73" t="s">
        <v>18</v>
      </c>
      <c r="M119" s="92"/>
      <c r="N119" s="50">
        <f>IF(K119&lt;=0,100%,K119)</f>
        <v>1</v>
      </c>
      <c r="O119" s="48">
        <f>G119/1.14975*N119</f>
        <v>0</v>
      </c>
      <c r="P119" s="49">
        <f>O119*$P$25</f>
        <v>0</v>
      </c>
      <c r="Q119" s="47">
        <f>O119*$Q$25</f>
        <v>0</v>
      </c>
      <c r="R119" s="49">
        <f>(O119+P119+Q119)-G119*K119</f>
        <v>0</v>
      </c>
      <c r="S119" s="155"/>
      <c r="T119" s="184">
        <f>IF(AND($B$21='TPS-TVQ'!$B$11,$B$22='TPS-TVQ'!$B$15),IF(K119="",(G119+I119*$T$21),((G119*K119)+(I119*K119*$T$21))),IF(K119="",(O119+I119*$T$21),((O119)+(I119*K119*$T$21))))</f>
        <v>0</v>
      </c>
      <c r="U119" s="153">
        <f>IF(AND($B$21='TPS-TVQ'!$B$11,$B$22='TPS-TVQ'!$B$15),IF(K119="",(I119+G119/$U$21),((I119*K119)+(G119*K119/$U$21))),IF(K119="",(I119+O119/$U$21),((I119*K119)+(O119/$U$21))))</f>
        <v>0</v>
      </c>
    </row>
    <row r="120" spans="2:21" ht="13.95" customHeight="1">
      <c r="B120" s="74"/>
      <c r="C120" s="74"/>
      <c r="D120" s="35"/>
      <c r="F120" s="73"/>
      <c r="H120" s="75"/>
      <c r="K120" s="27"/>
      <c r="L120" s="7"/>
      <c r="M120" s="92"/>
      <c r="N120" s="50"/>
      <c r="O120" s="48"/>
      <c r="P120" s="49"/>
      <c r="Q120" s="47"/>
      <c r="R120" s="49"/>
      <c r="S120" s="155"/>
      <c r="T120" s="184"/>
      <c r="U120" s="153"/>
    </row>
    <row r="121" spans="2:21" ht="13.95" customHeight="1">
      <c r="B121" s="75" t="s">
        <v>44</v>
      </c>
      <c r="C121" s="75"/>
      <c r="D121" s="105"/>
      <c r="F121" s="73"/>
      <c r="H121" s="73"/>
      <c r="K121" s="27"/>
      <c r="L121" s="7"/>
      <c r="M121" s="92"/>
      <c r="N121" s="50"/>
      <c r="O121" s="48"/>
      <c r="P121" s="49"/>
      <c r="Q121" s="47"/>
      <c r="R121" s="49"/>
      <c r="S121" s="155"/>
      <c r="T121" s="184">
        <f>IF(AND($B$21='TPS-TVQ'!$B$11,$B$22='TPS-TVQ'!$B$15),IF(K121="",(G121+I121*$T$21),((G121*K121)+(I121*K121*$T$21))),IF(K121="",(O121+I121*$T$21),((O121)+(I121*K121*$T$21))))</f>
        <v>0</v>
      </c>
      <c r="U121" s="153">
        <f>IF(AND($B$21='TPS-TVQ'!$B$11,$B$22='TPS-TVQ'!$B$15),IF(K121="",(I121+G121/$U$21),((I121*K121)+(G121*K121/$U$21))),IF(K121="",(I121+O121/$U$21),((I121*K121)+(O121/$U$21))))</f>
        <v>0</v>
      </c>
    </row>
    <row r="122" spans="2:21" ht="13.95" customHeight="1">
      <c r="B122" s="30" t="s">
        <v>13</v>
      </c>
      <c r="C122" s="74"/>
      <c r="D122" s="34"/>
      <c r="F122" s="73"/>
      <c r="G122" s="9"/>
      <c r="H122" s="75" t="s">
        <v>98</v>
      </c>
      <c r="I122" s="71"/>
      <c r="J122" s="172" t="s">
        <v>119</v>
      </c>
      <c r="K122" s="16"/>
      <c r="L122" s="73" t="s">
        <v>18</v>
      </c>
      <c r="M122" s="92"/>
      <c r="N122" s="50">
        <f>IF(K122&lt;=0,100%,K122)</f>
        <v>1</v>
      </c>
      <c r="O122" s="48">
        <f t="shared" ref="O122:O123" si="21">G122/1.14975*N122</f>
        <v>0</v>
      </c>
      <c r="P122" s="49">
        <f t="shared" ref="P122:P123" si="22">O122*$P$25</f>
        <v>0</v>
      </c>
      <c r="Q122" s="47">
        <f t="shared" ref="Q122:Q123" si="23">O122*$Q$25</f>
        <v>0</v>
      </c>
      <c r="R122" s="49">
        <f t="shared" ref="R122:R123" si="24">(O122+P122+Q122)-G122*K122</f>
        <v>0</v>
      </c>
      <c r="S122" s="155"/>
      <c r="T122" s="184">
        <f>IF(AND($B$21='TPS-TVQ'!$B$11,$B$22='TPS-TVQ'!$B$15),IF(K122="",(G122+I122*$T$21),((G122*K122)+(I122*K122*$T$21))),IF(K122="",(O122+I122*$T$21),((O122)+(I122*K122*$T$21))))</f>
        <v>0</v>
      </c>
      <c r="U122" s="153">
        <f>IF(AND($B$21='TPS-TVQ'!$B$11,$B$22='TPS-TVQ'!$B$15),IF(K122="",(I122+G122/$U$21),((I122*K122)+(G122*K122/$U$21))),IF(K122="",(I122+O122/$U$21),((I122*K122)+(O122/$U$21))))</f>
        <v>0</v>
      </c>
    </row>
    <row r="123" spans="2:21" ht="13.95" customHeight="1">
      <c r="B123" s="36" t="s">
        <v>46</v>
      </c>
      <c r="C123" s="74"/>
      <c r="D123" s="34"/>
      <c r="F123" s="73"/>
      <c r="G123" s="9"/>
      <c r="H123" s="75" t="s">
        <v>98</v>
      </c>
      <c r="I123" s="71"/>
      <c r="J123" s="172" t="s">
        <v>119</v>
      </c>
      <c r="K123" s="16"/>
      <c r="L123" s="73" t="s">
        <v>18</v>
      </c>
      <c r="M123" s="92"/>
      <c r="N123" s="50">
        <f>IF(K123&lt;=0,100%,K123)</f>
        <v>1</v>
      </c>
      <c r="O123" s="48">
        <f t="shared" si="21"/>
        <v>0</v>
      </c>
      <c r="P123" s="49">
        <f t="shared" si="22"/>
        <v>0</v>
      </c>
      <c r="Q123" s="47">
        <f t="shared" si="23"/>
        <v>0</v>
      </c>
      <c r="R123" s="49">
        <f t="shared" si="24"/>
        <v>0</v>
      </c>
      <c r="S123" s="155"/>
      <c r="T123" s="184">
        <f>IF(AND($B$21='TPS-TVQ'!$B$11,$B$22='TPS-TVQ'!$B$15),IF(K123="",(G123+I123*$T$21),((G123*K123)+(I123*K123*$T$21))),IF(K123="",(O123+I123*$T$21),((O123)+(I123*K123*$T$21))))</f>
        <v>0</v>
      </c>
      <c r="U123" s="153">
        <f>IF(AND($B$21='TPS-TVQ'!$B$11,$B$22='TPS-TVQ'!$B$15),IF(K123="",(I123+G123/$U$21),((I123*K123)+(G123*K123/$U$21))),IF(K123="",(I123+O123/$U$21),((I123*K123)+(O123/$U$21))))</f>
        <v>0</v>
      </c>
    </row>
    <row r="124" spans="2:21" ht="10.5" customHeight="1">
      <c r="B124" s="74"/>
      <c r="C124" s="74"/>
      <c r="D124" s="35"/>
      <c r="F124" s="73"/>
      <c r="G124" s="73"/>
      <c r="H124" s="75"/>
      <c r="K124" s="27"/>
      <c r="L124" s="7"/>
      <c r="M124" s="92"/>
      <c r="N124" s="50"/>
      <c r="O124" s="48"/>
      <c r="P124" s="49"/>
      <c r="Q124" s="47"/>
      <c r="R124" s="49"/>
      <c r="S124" s="155"/>
      <c r="T124" s="184"/>
      <c r="U124" s="153"/>
    </row>
    <row r="125" spans="2:21" ht="13.95" customHeight="1">
      <c r="B125" s="37" t="s">
        <v>47</v>
      </c>
      <c r="C125" s="75"/>
      <c r="D125" s="105"/>
      <c r="F125" s="73"/>
      <c r="H125" s="73"/>
      <c r="K125" s="27"/>
      <c r="L125" s="7"/>
      <c r="M125" s="92"/>
      <c r="N125" s="50"/>
      <c r="O125" s="48"/>
      <c r="P125" s="49"/>
      <c r="Q125" s="47"/>
      <c r="R125" s="49">
        <f t="shared" ref="R125:R128" si="25">(O125+P125+Q125)-G125*K125</f>
        <v>0</v>
      </c>
      <c r="S125" s="155"/>
      <c r="T125" s="184">
        <f>IF(AND($B$21='TPS-TVQ'!$B$11,$B$22='TPS-TVQ'!$B$15),IF(K125="",(G125+I125*$T$21),((G125*K125)+(I125*K125*$T$21))),IF(K125="",(O125+I125*$T$21),((O125)+(I125*K125*$T$21))))</f>
        <v>0</v>
      </c>
      <c r="U125" s="153">
        <f>IF(AND($B$21='TPS-TVQ'!$B$11,$B$22='TPS-TVQ'!$B$15),IF(K125="",(I125+G125/$U$21),((I125*K125)+(G125*K125/$U$21))),IF(K125="",(I125+O125/$U$21),((I125*K125)+(O125/$U$21))))</f>
        <v>0</v>
      </c>
    </row>
    <row r="126" spans="2:21" ht="13.95" customHeight="1">
      <c r="B126" s="36" t="s">
        <v>12</v>
      </c>
      <c r="C126" s="74"/>
      <c r="D126" s="34"/>
      <c r="F126" s="73"/>
      <c r="G126" s="9"/>
      <c r="H126" s="75" t="s">
        <v>98</v>
      </c>
      <c r="I126" s="71"/>
      <c r="J126" s="172" t="s">
        <v>119</v>
      </c>
      <c r="K126" s="16"/>
      <c r="L126" s="73" t="s">
        <v>18</v>
      </c>
      <c r="M126" s="92"/>
      <c r="N126" s="50">
        <f>IF(K126&lt;=0,100%,K126)</f>
        <v>1</v>
      </c>
      <c r="O126" s="48">
        <f t="shared" ref="O126" si="26">G126/1.14975*N126</f>
        <v>0</v>
      </c>
      <c r="P126" s="49">
        <f>O126*$P$25</f>
        <v>0</v>
      </c>
      <c r="Q126" s="47">
        <f>O126*$Q$25</f>
        <v>0</v>
      </c>
      <c r="R126" s="49">
        <f t="shared" si="25"/>
        <v>0</v>
      </c>
      <c r="S126" s="155"/>
      <c r="T126" s="184">
        <f>IF(AND($B$21='TPS-TVQ'!$B$11,$B$22='TPS-TVQ'!$B$15),IF(K126="",(G126+I126*$T$21),((G126*K126)+(I126*K126*$T$21))),IF(K126="",(O126+I126*$T$21),((O126)+(I126*K126*$T$21))))</f>
        <v>0</v>
      </c>
      <c r="U126" s="153">
        <f>IF(AND($B$21='TPS-TVQ'!$B$11,$B$22='TPS-TVQ'!$B$15),IF(K126="",(I126+G126/$U$21),((I126*K126)+(G126*K126/$U$21))),IF(K126="",(I126+O126/$U$21),((I126*K126)+(O126/$U$21))))</f>
        <v>0</v>
      </c>
    </row>
    <row r="127" spans="2:21" ht="13.95" customHeight="1">
      <c r="B127" s="74"/>
      <c r="C127" s="74"/>
      <c r="D127" s="105"/>
      <c r="F127" s="73"/>
      <c r="G127" s="73"/>
      <c r="H127" s="73"/>
      <c r="K127" s="27"/>
      <c r="L127" s="7"/>
      <c r="M127" s="92"/>
      <c r="N127" s="45"/>
      <c r="O127" s="45"/>
      <c r="P127" s="45"/>
      <c r="Q127" s="47"/>
      <c r="R127" s="49">
        <f t="shared" si="25"/>
        <v>0</v>
      </c>
      <c r="S127" s="155"/>
      <c r="T127" s="184"/>
      <c r="U127" s="153"/>
    </row>
    <row r="128" spans="2:21" ht="13.95" customHeight="1">
      <c r="B128" s="73" t="s">
        <v>9</v>
      </c>
      <c r="D128" s="34"/>
      <c r="F128" s="73"/>
      <c r="G128" s="9"/>
      <c r="H128" s="75" t="s">
        <v>98</v>
      </c>
      <c r="I128" s="71"/>
      <c r="J128" s="172" t="s">
        <v>119</v>
      </c>
      <c r="K128" s="16"/>
      <c r="L128" s="73" t="s">
        <v>18</v>
      </c>
      <c r="M128" s="92"/>
      <c r="N128" s="50">
        <f>IF(K128&lt;=0,100%,K128)</f>
        <v>1</v>
      </c>
      <c r="O128" s="48">
        <f t="shared" ref="O128" si="27">G128/1.14975*N128</f>
        <v>0</v>
      </c>
      <c r="P128" s="49">
        <f>O128*$P$25</f>
        <v>0</v>
      </c>
      <c r="Q128" s="47">
        <f t="shared" ref="Q128:Q129" si="28">O128*$Q$25</f>
        <v>0</v>
      </c>
      <c r="R128" s="49">
        <f t="shared" si="25"/>
        <v>0</v>
      </c>
      <c r="S128" s="155"/>
      <c r="T128" s="184">
        <f>IF(AND($B$21='TPS-TVQ'!$B$11,$B$22='TPS-TVQ'!$B$15),IF(K128="",(G128+I128*$T$21),((G128*K128)+(I128*K128*$T$21))),IF(K128="",(O128+I128*$T$21),((O128)+(I128*K128*$T$21))))</f>
        <v>0</v>
      </c>
      <c r="U128" s="153">
        <f>IF(AND($B$21='TPS-TVQ'!$B$11,$B$22='TPS-TVQ'!$B$15),IF(K128="",(I128+G128/$U$21),((I128*K128)+(G128*K128/$U$21))),IF(K128="",(I128+O128/$U$21),((I128*K128)+(O128/$U$21))))</f>
        <v>0</v>
      </c>
    </row>
    <row r="129" spans="2:24" ht="13.95" customHeight="1">
      <c r="B129" s="15"/>
      <c r="D129" s="34"/>
      <c r="F129" s="73"/>
      <c r="G129" s="9"/>
      <c r="H129" s="75" t="s">
        <v>98</v>
      </c>
      <c r="I129" s="71"/>
      <c r="J129" s="172" t="s">
        <v>119</v>
      </c>
      <c r="K129" s="16"/>
      <c r="L129" s="73" t="s">
        <v>18</v>
      </c>
      <c r="M129" s="92"/>
      <c r="N129" s="50">
        <f>IF(K129&lt;=0,100%,K129)</f>
        <v>1</v>
      </c>
      <c r="O129" s="48">
        <f>G129/1.14975*N129</f>
        <v>0</v>
      </c>
      <c r="P129" s="49">
        <f>O129*$P$25</f>
        <v>0</v>
      </c>
      <c r="Q129" s="47">
        <f t="shared" si="28"/>
        <v>0</v>
      </c>
      <c r="R129" s="49">
        <f>(O129+P129+Q129)-G129*K129</f>
        <v>0</v>
      </c>
      <c r="S129" s="155"/>
      <c r="T129" s="184">
        <f>IF(AND($B$21='TPS-TVQ'!$B$11,$B$22='TPS-TVQ'!$B$15),IF(K129="",(G129+I129*$T$21),((G129*K129)+(I129*K129*$T$21))),IF(K129="",(O129+I129*$T$21),((O129)+(I129*K129*$T$21))))</f>
        <v>0</v>
      </c>
      <c r="U129" s="153">
        <f>IF(AND($B$21='TPS-TVQ'!$B$11,$B$22='TPS-TVQ'!$B$15),IF(K129="",(I129+G129/$U$21),((I129*K129)+(G129*K129/$U$21))),IF(K129="",(I129+O129/$U$21),((I129*K129)+(O129/$U$21))))</f>
        <v>0</v>
      </c>
    </row>
    <row r="130" spans="2:24" s="83" customFormat="1" ht="13.5" customHeight="1">
      <c r="B130" s="106"/>
      <c r="C130" s="106"/>
      <c r="F130" s="12"/>
      <c r="G130" s="12"/>
      <c r="H130" s="12"/>
      <c r="I130" s="12"/>
      <c r="J130" s="11"/>
      <c r="K130" s="11"/>
      <c r="L130" s="11"/>
      <c r="M130" s="92"/>
      <c r="N130" s="50"/>
      <c r="O130" s="48"/>
      <c r="P130" s="49"/>
      <c r="Q130" s="47"/>
      <c r="R130" s="49"/>
      <c r="S130" s="155"/>
      <c r="T130" s="184"/>
      <c r="U130" s="153"/>
      <c r="V130" s="73"/>
      <c r="W130" s="73"/>
      <c r="X130" s="73"/>
    </row>
    <row r="131" spans="2:24">
      <c r="B131" s="88" t="s">
        <v>96</v>
      </c>
      <c r="C131" s="88"/>
      <c r="M131" s="42"/>
      <c r="N131" s="50"/>
      <c r="O131" s="45"/>
      <c r="P131" s="49"/>
      <c r="Q131" s="49"/>
      <c r="R131" s="49"/>
      <c r="S131" s="155"/>
      <c r="T131" s="184">
        <f>IF(AND($B$21='TPS-TVQ'!$B$11,$B$22='TPS-TVQ'!$B$15),IF(K131="",(G131+I131*$T$21),((G131*K131)+(I131*K131*$T$21))),IF(K131="",(O131+I131*$T$21),((O131)+(I131*K131*$T$21))))</f>
        <v>0</v>
      </c>
      <c r="U131" s="153">
        <f>IF(AND($B$21='TPS-TVQ'!$B$11,$B$22='TPS-TVQ'!$B$15),IF(K131="",(I131+G131/$U$21),((I131*K131)+(G131*K131/$U$21))),IF(K131="",(I131+O131/$U$21),((I131*K131)+(O131/$U$21))))</f>
        <v>0</v>
      </c>
    </row>
    <row r="132" spans="2:24">
      <c r="M132" s="80"/>
      <c r="R132" s="56"/>
      <c r="T132" s="186"/>
    </row>
    <row r="133" spans="2:24" ht="15.6">
      <c r="M133" s="80"/>
      <c r="N133" s="158" t="s">
        <v>86</v>
      </c>
      <c r="R133" s="43"/>
      <c r="T133" s="186"/>
    </row>
    <row r="134" spans="2:24" s="107" customFormat="1" ht="13.8" hidden="1" thickBot="1">
      <c r="F134" s="38"/>
      <c r="G134" s="38"/>
      <c r="H134" s="38"/>
      <c r="I134" s="38"/>
      <c r="J134" s="41"/>
      <c r="K134" s="41"/>
      <c r="L134" s="41"/>
      <c r="M134" s="108"/>
      <c r="N134" s="57" t="s">
        <v>131</v>
      </c>
      <c r="O134" s="58">
        <f>O35</f>
        <v>0</v>
      </c>
      <c r="P134" s="60" t="s">
        <v>82</v>
      </c>
      <c r="Q134" s="60" t="s">
        <v>83</v>
      </c>
      <c r="R134" s="61"/>
      <c r="S134" s="43"/>
      <c r="T134" s="186"/>
      <c r="U134" s="39"/>
      <c r="V134" s="73"/>
      <c r="W134" s="73"/>
      <c r="X134" s="73"/>
    </row>
    <row r="135" spans="2:24" ht="13.8" hidden="1" thickBot="1">
      <c r="M135" s="80"/>
      <c r="P135" s="62">
        <f>P35</f>
        <v>0</v>
      </c>
      <c r="Q135" s="62">
        <f>Q35</f>
        <v>0</v>
      </c>
      <c r="R135" s="63"/>
      <c r="T135" s="186"/>
    </row>
    <row r="136" spans="2:24" ht="39.6" hidden="1">
      <c r="M136" s="80"/>
      <c r="P136" s="64" t="s">
        <v>84</v>
      </c>
      <c r="Q136" s="64" t="s">
        <v>85</v>
      </c>
      <c r="R136" s="60" t="s">
        <v>177</v>
      </c>
      <c r="T136" s="186"/>
    </row>
    <row r="137" spans="2:24" ht="13.8" hidden="1" thickBot="1">
      <c r="M137" s="80"/>
      <c r="P137" s="62">
        <f>ROUND(SUM(P38:P131),2)</f>
        <v>0</v>
      </c>
      <c r="Q137" s="62">
        <f>ROUND(SUM(Q38:Q131),2)</f>
        <v>0</v>
      </c>
      <c r="R137" s="65">
        <f>P139+Q139</f>
        <v>0</v>
      </c>
      <c r="T137" s="186"/>
    </row>
    <row r="138" spans="2:24" hidden="1">
      <c r="M138" s="80"/>
      <c r="P138" s="59" t="s">
        <v>80</v>
      </c>
      <c r="Q138" s="66" t="s">
        <v>81</v>
      </c>
      <c r="R138" s="43"/>
      <c r="T138" s="39"/>
    </row>
    <row r="139" spans="2:24" ht="13.8" hidden="1" thickBot="1">
      <c r="M139" s="80"/>
      <c r="P139" s="67">
        <f>P135-P137</f>
        <v>0</v>
      </c>
      <c r="Q139" s="68">
        <f>Q135-Q137</f>
        <v>0</v>
      </c>
      <c r="R139" s="43"/>
      <c r="T139" s="39"/>
    </row>
    <row r="140" spans="2:24" hidden="1">
      <c r="M140" s="80"/>
      <c r="N140" s="39"/>
      <c r="O140" s="39"/>
      <c r="P140" s="39"/>
      <c r="Q140" s="39"/>
      <c r="R140" s="39"/>
      <c r="S140" s="39"/>
      <c r="T140" s="39"/>
    </row>
    <row r="141" spans="2:24" hidden="1">
      <c r="M141" s="80"/>
    </row>
    <row r="142" spans="2:24" hidden="1">
      <c r="B142" s="83" t="str">
        <f>IF(B21='TPS-TVQ'!B9,"ATTENTION",IF(B21='TPS-TVQ'!B10,"pasinscrit",IF(B21='TPS-TVQ'!B11,"détaillée","rapide")))</f>
        <v>ATTENTION</v>
      </c>
      <c r="M142" s="80"/>
    </row>
    <row r="143" spans="2:24" hidden="1">
      <c r="M143" s="80"/>
      <c r="R143" s="43"/>
    </row>
    <row r="144" spans="2:24" hidden="1">
      <c r="M144" s="80"/>
    </row>
    <row r="145" spans="13:13" hidden="1">
      <c r="M145" s="80"/>
    </row>
    <row r="146" spans="13:13" hidden="1">
      <c r="M146" s="80"/>
    </row>
    <row r="147" spans="13:13" hidden="1">
      <c r="M147" s="80"/>
    </row>
    <row r="148" spans="13:13" hidden="1">
      <c r="M148" s="80"/>
    </row>
    <row r="149" spans="13:13" hidden="1"/>
    <row r="150" spans="13:13" hidden="1"/>
    <row r="151" spans="13:13" hidden="1"/>
    <row r="152" spans="13:13" hidden="1"/>
    <row r="153" spans="13:13" hidden="1"/>
    <row r="154" spans="13:13" hidden="1"/>
    <row r="155" spans="13:13" hidden="1"/>
    <row r="156" spans="13:13" hidden="1"/>
    <row r="157" spans="13:13" hidden="1"/>
    <row r="158" spans="13:13" hidden="1"/>
    <row r="159" spans="13:13" hidden="1"/>
    <row r="160" spans="13:13" hidden="1"/>
    <row r="161" hidden="1"/>
    <row r="162" hidden="1"/>
    <row r="163" hidden="1"/>
    <row r="164" hidden="1"/>
    <row r="165" hidden="1"/>
  </sheetData>
  <sheetProtection algorithmName="SHA-512" hashValue="B7CRkfer811niQlyoG5pMGESPs19CaGNrxb8ekVjDqkMDijS3ciEUhpcTxpC9/SgKSx/PZBoYxPnwPJA3rj5Vg==" saltValue="Ci6dr99+8nDpVdetOC8jpw==" spinCount="100000" sheet="1" objects="1" scenarios="1"/>
  <mergeCells count="5">
    <mergeCell ref="B24:I24"/>
    <mergeCell ref="B21:I21"/>
    <mergeCell ref="B25:J25"/>
    <mergeCell ref="T25:U25"/>
    <mergeCell ref="B22:I22"/>
  </mergeCells>
  <phoneticPr fontId="0" type="noConversion"/>
  <conditionalFormatting sqref="B23:L131">
    <cfRule type="expression" dxfId="11" priority="9">
      <formula>$D$7=""</formula>
    </cfRule>
  </conditionalFormatting>
  <conditionalFormatting sqref="O35">
    <cfRule type="expression" dxfId="10" priority="6">
      <formula>$D$7=""</formula>
    </cfRule>
  </conditionalFormatting>
  <conditionalFormatting sqref="P35">
    <cfRule type="expression" dxfId="9" priority="4">
      <formula>$D$7=""</formula>
    </cfRule>
  </conditionalFormatting>
  <conditionalFormatting sqref="Q35">
    <cfRule type="expression" dxfId="8" priority="2">
      <formula>$D$7=""</formula>
    </cfRule>
  </conditionalFormatting>
  <dataValidations count="2">
    <dataValidation allowBlank="1" showInputMessage="1" showErrorMessage="1" promptTitle="Nom de la personne" prompt="ATTENTION VOUS DEVEZ OBLIGATOIREMENT RÉPONDRE À CETTE QUESTION." sqref="D7"/>
    <dataValidation type="list" showInputMessage="1" showErrorMessage="1" error="ATTENTION VOUS DEVEZ OBLIGATOIREMENT RÉPONDRE À CETTE QUESTION." promptTitle="Statut pour la TPS-TVQ" prompt="ATTENTION VOUS DEVEZ OBLIGATOIREMENT RÉPONDRE À CETTE QUESTION." sqref="B22:I22">
      <formula1>INDIRECT($B$142)</formula1>
    </dataValidation>
  </dataValidations>
  <pageMargins left="0.25" right="0.25" top="0.75" bottom="0.75" header="0.3" footer="0.3"/>
  <pageSetup scale="40" fitToHeight="2" orientation="portrait" r:id="rId1"/>
  <headerFooter alignWithMargins="0"/>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12" r:id="rId5" name="Check Box 88">
              <controlPr locked="0" defaultSize="0" autoFill="0" autoLine="0" autoPict="0">
                <anchor moveWithCells="1">
                  <from>
                    <xdr:col>1</xdr:col>
                    <xdr:colOff>2118360</xdr:colOff>
                    <xdr:row>8</xdr:row>
                    <xdr:rowOff>175260</xdr:rowOff>
                  </from>
                  <to>
                    <xdr:col>2</xdr:col>
                    <xdr:colOff>807720</xdr:colOff>
                    <xdr:row>10</xdr:row>
                    <xdr:rowOff>0</xdr:rowOff>
                  </to>
                </anchor>
              </controlPr>
            </control>
          </mc:Choice>
        </mc:AlternateContent>
        <mc:AlternateContent xmlns:mc="http://schemas.openxmlformats.org/markup-compatibility/2006">
          <mc:Choice Requires="x14">
            <control shapeId="1113" r:id="rId6" name="Check Box 89">
              <controlPr locked="0" defaultSize="0" autoFill="0" autoLine="0" autoPict="0">
                <anchor moveWithCells="1">
                  <from>
                    <xdr:col>1</xdr:col>
                    <xdr:colOff>3924300</xdr:colOff>
                    <xdr:row>8</xdr:row>
                    <xdr:rowOff>160020</xdr:rowOff>
                  </from>
                  <to>
                    <xdr:col>3</xdr:col>
                    <xdr:colOff>480060</xdr:colOff>
                    <xdr:row>10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DF66C458-3A10-49AD-8CE1-014690117A95}">
            <xm:f>$B$22='TPS-TVQ'!$B$2</xm:f>
            <x14:dxf>
              <font>
                <color theme="1"/>
              </font>
              <fill>
                <patternFill patternType="darkDown">
                  <fgColor theme="1"/>
                  <bgColor theme="1"/>
                </patternFill>
              </fill>
              <border>
                <vertical/>
                <horizontal/>
              </border>
            </x14:dxf>
          </x14:cfRule>
          <xm:sqref>B23:L131</xm:sqref>
        </x14:conditionalFormatting>
        <x14:conditionalFormatting xmlns:xm="http://schemas.microsoft.com/office/excel/2006/main">
          <x14:cfRule type="expression" priority="33" id="{8545EE83-DDD5-491A-9ED9-54B3C037A923}">
            <xm:f>$B$21='TPS-TVQ'!$B$2</xm:f>
            <x14:dxf>
              <font>
                <color auto="1"/>
              </font>
              <fill>
                <patternFill patternType="darkDown">
                  <fgColor auto="1"/>
                  <bgColor theme="1"/>
                </patternFill>
              </fill>
              <border>
                <left/>
                <right/>
                <top/>
                <bottom/>
              </border>
            </x14:dxf>
          </x14:cfRule>
          <xm:sqref>B23:L131</xm:sqref>
        </x14:conditionalFormatting>
        <x14:conditionalFormatting xmlns:xm="http://schemas.microsoft.com/office/excel/2006/main">
          <x14:cfRule type="cellIs" priority="35" operator="equal" id="{A7DA2D2C-6D3A-4EDF-8C66-A1E6B71A5DFA}">
            <xm:f>'TPS-TVQ'!$B$2</xm:f>
            <x14:dxf>
              <font>
                <strike val="0"/>
                <color rgb="FFFF0000"/>
              </font>
            </x14:dxf>
          </x14:cfRule>
          <xm:sqref>B21:B22</xm:sqref>
        </x14:conditionalFormatting>
        <x14:conditionalFormatting xmlns:xm="http://schemas.microsoft.com/office/excel/2006/main">
          <x14:cfRule type="expression" priority="7" id="{A5F3AAA3-B4E1-4607-B92C-F07A7107EF4F}">
            <xm:f>$B$21='TPS-TVQ'!$B$2</xm:f>
            <x14:dxf>
              <font>
                <color auto="1"/>
              </font>
              <fill>
                <patternFill patternType="darkDown">
                  <fgColor auto="1"/>
                  <bgColor theme="1"/>
                </patternFill>
              </fill>
              <border>
                <left/>
                <right/>
                <top/>
                <bottom/>
              </border>
            </x14:dxf>
          </x14:cfRule>
          <xm:sqref>O35</xm:sqref>
        </x14:conditionalFormatting>
        <x14:conditionalFormatting xmlns:xm="http://schemas.microsoft.com/office/excel/2006/main">
          <x14:cfRule type="expression" priority="5" id="{BF43ED72-ACD1-4DCA-845E-85BC8F013871}">
            <xm:f>$B$21='TPS-TVQ'!$B$2</xm:f>
            <x14:dxf>
              <font>
                <color auto="1"/>
              </font>
              <fill>
                <patternFill patternType="darkDown">
                  <fgColor auto="1"/>
                  <bgColor theme="1"/>
                </patternFill>
              </fill>
              <border>
                <left/>
                <right/>
                <top/>
                <bottom/>
              </border>
            </x14:dxf>
          </x14:cfRule>
          <xm:sqref>P35</xm:sqref>
        </x14:conditionalFormatting>
        <x14:conditionalFormatting xmlns:xm="http://schemas.microsoft.com/office/excel/2006/main">
          <x14:cfRule type="expression" priority="3" id="{CE3734CB-FF44-4443-BE39-CA19172353E1}">
            <xm:f>$B$21='TPS-TVQ'!$B$2</xm:f>
            <x14:dxf>
              <font>
                <color auto="1"/>
              </font>
              <fill>
                <patternFill patternType="darkDown">
                  <fgColor auto="1"/>
                  <bgColor theme="1"/>
                </patternFill>
              </fill>
              <border>
                <left/>
                <right/>
                <top/>
                <bottom/>
              </border>
            </x14:dxf>
          </x14:cfRule>
          <xm:sqref>Q35</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error="ATTENTION VOUS DEVEZ OBLIGATOIREMENT RÉPONDRE À CETTE QUESTION." promptTitle="Statut pour la TPS-TVQ" prompt="ATTENTION VOUS DEVEZ OBLIGATOIREMENT RÉPONDRE À CETTE QUESTION.">
          <x14:formula1>
            <xm:f>'TPS-TVQ'!$B$14:$B$16</xm:f>
          </x14:formula1>
          <xm:sqref>K15:K16</xm:sqref>
        </x14:dataValidation>
        <x14:dataValidation type="list" showInputMessage="1" showErrorMessage="1" error="ATTENTION VOUS DEVEZ OBLIGATOIREMENT RÉPONDRE À CETTE QUESTION." promptTitle="Statut pour la TPS-TVQ" prompt="ATTENTION VOUS DEVEZ OBLIGATOIREMENT RÉPONDRE À CETTE QUESTION.">
          <x14:formula1>
            <xm:f>'TPS-TVQ'!$B$9:$B$12</xm:f>
          </x14:formula1>
          <xm:sqref>B21:I21</xm:sqref>
        </x14:dataValidation>
        <x14:dataValidation type="list" allowBlank="1" showInputMessage="1" showErrorMessage="1">
          <x14:formula1>
            <xm:f>'TPS-TVQ'!$B$18:$B$19</xm:f>
          </x14:formula1>
          <xm:sqref>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6"/>
  <sheetViews>
    <sheetView topLeftCell="A7" zoomScale="82" zoomScaleNormal="82" workbookViewId="0">
      <selection activeCell="A9" sqref="A9:XFD12"/>
    </sheetView>
  </sheetViews>
  <sheetFormatPr baseColWidth="10" defaultRowHeight="13.2"/>
  <cols>
    <col min="1" max="1" width="6.109375" customWidth="1"/>
    <col min="2" max="2" width="101.109375" style="2" customWidth="1"/>
    <col min="3" max="3" width="114.109375" customWidth="1"/>
  </cols>
  <sheetData>
    <row r="1" spans="2:3">
      <c r="B1" s="2" t="s">
        <v>99</v>
      </c>
      <c r="C1" t="s">
        <v>100</v>
      </c>
    </row>
    <row r="2" spans="2:3" ht="26.4">
      <c r="B2" s="180" t="s">
        <v>133</v>
      </c>
      <c r="C2" s="6" t="s">
        <v>132</v>
      </c>
    </row>
    <row r="3" spans="2:3" ht="39.6">
      <c r="B3" s="3" t="s">
        <v>62</v>
      </c>
      <c r="C3" s="4" t="s">
        <v>101</v>
      </c>
    </row>
    <row r="4" spans="2:3" ht="26.4">
      <c r="B4" s="5" t="s">
        <v>108</v>
      </c>
      <c r="C4" s="4" t="s">
        <v>105</v>
      </c>
    </row>
    <row r="5" spans="2:3" ht="118.8">
      <c r="B5" s="5" t="s">
        <v>102</v>
      </c>
      <c r="C5" s="4" t="s">
        <v>178</v>
      </c>
    </row>
    <row r="6" spans="2:3" ht="52.8">
      <c r="B6" s="5" t="s">
        <v>104</v>
      </c>
      <c r="C6" s="4" t="s">
        <v>106</v>
      </c>
    </row>
    <row r="7" spans="2:3" ht="92.4">
      <c r="B7" s="5" t="s">
        <v>103</v>
      </c>
      <c r="C7" s="4" t="s">
        <v>109</v>
      </c>
    </row>
    <row r="9" spans="2:3" ht="26.4">
      <c r="B9" s="180" t="s">
        <v>133</v>
      </c>
    </row>
    <row r="10" spans="2:3">
      <c r="B10" s="174" t="s">
        <v>62</v>
      </c>
    </row>
    <row r="11" spans="2:3">
      <c r="B11" s="2" t="s">
        <v>188</v>
      </c>
    </row>
    <row r="12" spans="2:3">
      <c r="B12" s="2" t="s">
        <v>189</v>
      </c>
    </row>
    <row r="13" spans="2:3" ht="26.4">
      <c r="B13" s="180" t="s">
        <v>133</v>
      </c>
    </row>
    <row r="14" spans="2:3">
      <c r="B14" s="174" t="s">
        <v>62</v>
      </c>
    </row>
    <row r="15" spans="2:3">
      <c r="B15" s="2" t="s">
        <v>180</v>
      </c>
    </row>
    <row r="16" spans="2:3">
      <c r="B16" s="2" t="s">
        <v>179</v>
      </c>
    </row>
    <row r="18" spans="2:5">
      <c r="B18" s="177" t="s">
        <v>181</v>
      </c>
    </row>
    <row r="19" spans="2:5">
      <c r="B19" s="177" t="s">
        <v>182</v>
      </c>
    </row>
    <row r="24" spans="2:5" ht="132">
      <c r="B24" s="180" t="s">
        <v>133</v>
      </c>
      <c r="C24" s="174" t="s">
        <v>62</v>
      </c>
      <c r="D24" s="2" t="s">
        <v>188</v>
      </c>
      <c r="E24" s="2" t="s">
        <v>189</v>
      </c>
    </row>
    <row r="25" spans="2:5" ht="79.2">
      <c r="B25" s="180" t="s">
        <v>133</v>
      </c>
      <c r="C25" s="174" t="s">
        <v>62</v>
      </c>
      <c r="D25" s="2" t="s">
        <v>180</v>
      </c>
      <c r="E25" s="2" t="s">
        <v>180</v>
      </c>
    </row>
    <row r="26" spans="2:5" ht="66">
      <c r="D26" s="2" t="s">
        <v>179</v>
      </c>
      <c r="E26" s="2" t="s">
        <v>179</v>
      </c>
    </row>
  </sheetData>
  <pageMargins left="0.7" right="0.7" top="0.75" bottom="0.75" header="0.3" footer="0.3"/>
  <customProperties>
    <customPr name="OrphanNamesChecked" r:id="rId1"/>
  </customPropertie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workbookViewId="0">
      <selection activeCell="A6" sqref="A6"/>
    </sheetView>
  </sheetViews>
  <sheetFormatPr baseColWidth="10" defaultColWidth="11.44140625" defaultRowHeight="13.2"/>
  <sheetData>
    <row r="5" spans="1:1" ht="92.4">
      <c r="A5" s="1" t="s">
        <v>148</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E D A A B Q S w M E F A A C A A g A E o B y W C s c p P O l A A A A 9 g A A A B I A H A B D b 2 5 m a W c v U G F j a 2 F n Z S 5 4 b W w g o h g A K K A U A A A A A A A A A A A A A A A A A A A A A A A A A A A A h Y 9 B D o I w F E S v Q r q n L d U Y Q j 4 l h q 0 k J i b G b Q M V G q G Y t l j u 5 s I j e Q U x i r p z O W / e Y u Z + v U E 2 d m 1 w k c a q X q c o w h Q F U p d 9 p X S d o s E d w x h l H L a i P I l a B p O s b T L a K k W N c + e E E O 8 9 9 g v c m 5 o w S i N y K D a 7 s p G d Q B 9 Z / Z d D p a 0 T u p S I w / 4 1 h j M c s S V e s R h T I D O E Q u m v w K a 9 z / Y H Q j 6 0 b j C S H 0 2 Y r 4 H M E c j 7 A 3 8 A U E s D B B Q A A g A I A B K A c 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g H J Y K X 1 z j L o A A A D 9 A A A A E w A c A E Z v c m 1 1 b G F z L 1 N l Y 3 R p b 2 4 x L m 0 g o h g A K K A U A A A A A A A A A A A A A A A A A A A A A A A A A A A A b Y 7 P C o J A E I f v g u + w b B c F E 6 K j e J I O X S J R 6 i A e V h t p 0 d 2 J / Q O G + E A 9 R y + W m 8 e a y 8 D 8 P r 7 f a G g N R 0 m K d e 8 S 3 / M 9 f W c K b m R D y 3 O x L S 8 5 J S k Z w P g e W a Z A q 1 p Y L o e x h S H O r F I g z R V V 3 y D 2 Q T h V J y Y g p S V r B m B 2 T + u 5 y l C a B a q j V b G I n w 8 g A m + 8 4 + + X 0 3 / p u F R M 6 g 6 V y H C w Q j p K B 2 t h N E 0 0 t 6 D d l 5 p G x D i D g d H M E Z n o U W q j b P s b z q H v c f m / N v k A U E s B A i 0 A F A A C A A g A E o B y W C s c p P O l A A A A 9 g A A A B I A A A A A A A A A A A A A A A A A A A A A A E N v b m Z p Z y 9 Q Y W N r Y W d l L n h t b F B L A Q I t A B Q A A g A I A B K A c l g P y u m r p A A A A O k A A A A T A A A A A A A A A A A A A A A A A P E A A A B b Q 2 9 u d G V u d F 9 U e X B l c 1 0 u e G 1 s U E s B A i 0 A F A A C A A g A E o B y W C l 9 c 4 y 6 A A A A / Q A A A B M A A A A A A A A A A A A A A A A A 4 g E A A E Z v c m 1 1 b G F z L 1 N l Y 3 R p b 2 4 x L m 1 Q S w U G A A A A A A M A A w D C A A A A 6 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A g A A A A A A A D S 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F B T L V R W U T w v S X R l b V B h d G g + P C 9 J d G V t T G 9 j Y X R p b 2 4 + P F N 0 Y W J s Z U V u d H J p Z X M + P E V u d H J 5 I F R 5 c G U 9 I k l z U H J p d m F 0 Z S I g V m F s d W U 9 I m w w I i A v P j x F b n R y e S B U e X B l P S J R d W V y e U l E I i B W Y W x 1 Z T 0 i c z c x Z D Z i Y T k 5 L T Y 0 N D E t N G N l N S 1 i Y z R l L T g z Z j E x N D h i M j k z 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C 0 w M y 0 x O F Q x O T o 1 O T o y M C 4 4 N j c 5 M D Y 2 W i I g L z 4 8 R W 5 0 c n k g V H l w Z T 0 i R m l s b E N v b H V t b l R 5 c G V z I i B W Y W x 1 Z T 0 i c 0 J n W T 0 i I C 8 + P E V u d H J 5 I F R 5 c G U 9 I k Z p b G x D b 2 x 1 b W 5 O Y W 1 l c y I g V m F s d W U 9 I n N b J n F 1 b 3 Q 7 U X V l c 3 R p b 2 5 z J n F 1 b 3 Q 7 L C Z x d W 9 0 O 0 l u c 3 R y d W N 0 a W 9 u c 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Q U y 1 U V l E v Q X V 0 b 1 J l b W 9 2 Z W R D b 2 x 1 b W 5 z M S 5 7 U X V l c 3 R p b 2 5 z L D B 9 J n F 1 b 3 Q 7 L C Z x d W 9 0 O 1 N l Y 3 R p b 2 4 x L 1 R Q U y 1 U V l E v Q X V 0 b 1 J l b W 9 2 Z W R D b 2 x 1 b W 5 z M S 5 7 S W 5 z d H J 1 Y 3 R p b 2 5 z L D F 9 J n F 1 b 3 Q 7 X S w m c X V v d D t D b 2 x 1 b W 5 D b 3 V u d C Z x d W 9 0 O z o y L C Z x d W 9 0 O 0 t l e U N v b H V t b k 5 h b W V z J n F 1 b 3 Q 7 O l t d L C Z x d W 9 0 O 0 N v b H V t b k l k Z W 5 0 a X R p Z X M m c X V v d D s 6 W y Z x d W 9 0 O 1 N l Y 3 R p b 2 4 x L 1 R Q U y 1 U V l E v Q X V 0 b 1 J l b W 9 2 Z W R D b 2 x 1 b W 5 z M S 5 7 U X V l c 3 R p b 2 5 z L D B 9 J n F 1 b 3 Q 7 L C Z x d W 9 0 O 1 N l Y 3 R p b 2 4 x L 1 R Q U y 1 U V l E v Q X V 0 b 1 J l b W 9 2 Z W R D b 2 x 1 b W 5 z M S 5 7 S W 5 z d H J 1 Y 3 R p b 2 5 z L D F 9 J n F 1 b 3 Q 7 X S w m c X V v d D t S Z W x h d G l v b n N o a X B J b m Z v J n F 1 b 3 Q 7 O l t d f S I g L z 4 8 L 1 N 0 Y W J s Z U V u d H J p Z X M + P C 9 J d G V t P j x J d G V t P j x J d G V t T G 9 j Y X R p b 2 4 + P E l 0 Z W 1 U e X B l P k Z v c m 1 1 b G E 8 L 0 l 0 Z W 1 U e X B l P j x J d G V t U G F 0 a D 5 T Z W N 0 a W 9 u M S 9 U U F M t V F Z R L 1 N v d X J j Z T w v S X R l b V B h d G g + P C 9 J d G V t T G 9 j Y X R p b 2 4 + P F N 0 Y W J s Z U V u d H J p Z X M g L z 4 8 L 0 l 0 Z W 0 + P E l 0 Z W 0 + P E l 0 Z W 1 M b 2 N h d G l v b j 4 8 S X R l b V R 5 c G U + R m 9 y b X V s Y T w v S X R l b V R 5 c G U + P E l 0 Z W 1 Q Y X R o P l N l Y 3 R p b 2 4 x L 1 R Q U y 1 U V l E v V H l w Z S U y M G 1 v Z G l m a S V D M y V B O T w v S X R l b V B h d G g + P C 9 J d G V t T G 9 j Y X R p b 2 4 + P F N 0 Y W J s Z U V u d H J p Z X M g L z 4 8 L 0 l 0 Z W 0 + P C 9 J d G V t c z 4 8 L 0 x v Y 2 F s U G F j a 2 F n Z U 1 l d G F k Y X R h R m l s Z T 4 W A A A A U E s F B g A A A A A A A A A A A A A A A A A A A A A A A C Y B A A A B A A A A 0 I y d 3 w E V 0 R G M e g D A T 8 K X 6 w E A A A B 6 q o t K p z J Z S a D + u 1 u 5 W R y R A A A A A A I A A A A A A B B m A A A A A Q A A I A A A A G H t P F R H i G i n J I j + 6 y n c + W c q h S 5 N c H M o z q v H 4 0 L Q L H q 5 A A A A A A 6 A A A A A A g A A I A A A A C X z l I F 5 I T E M Y E Y g 7 Q Q / U s E q 1 y a m B L 0 2 P U G m x t S 2 d / o a U A A A A D t Q D i 4 4 w 8 V S Q x Q + c n q Z O H p x I U c r Z s o H z L h v D + Q H T P g Z c 1 t L 0 C 4 4 n 7 u M k 4 E Y 2 K 6 Z m 8 l 5 9 t 4 e p G Q a 7 h 5 i 0 1 T h j h L 1 C 2 t j T V V j o R 2 S a p f 8 i b + M Q A A A A I t I u 7 Q S i Q 3 G 6 0 X b V q Y Y 2 A f T q T S + S 8 J o M 9 4 J w I M j J a f r W c j 9 6 l g Q q Q H l k j d I r B k y R C Y f 5 C B L W 6 k j j y W R h j b h p Q U = < / D a t a M a s h u p > 
</file>

<file path=customXml/itemProps1.xml><?xml version="1.0" encoding="utf-8"?>
<ds:datastoreItem xmlns:ds="http://schemas.openxmlformats.org/officeDocument/2006/customXml" ds:itemID="{077F1456-316E-4E68-A310-558244257F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Revenus et dépenses</vt:lpstr>
      <vt:lpstr>TPS-TVQ</vt:lpstr>
      <vt:lpstr>Copyright Effisca</vt:lpstr>
      <vt:lpstr>ATTENTION</vt:lpstr>
      <vt:lpstr>détaillée</vt:lpstr>
      <vt:lpstr>pasinscrit</vt:lpstr>
      <vt:lpstr>rapide</vt:lpstr>
      <vt:lpstr>Vous_préparez_votre_déclaration_de_TPS_TVQ_vous_même</vt:lpstr>
      <vt:lpstr>'Revenus et dépenses'!Zone_d_impression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robertg</dc:creator>
  <cp:lastModifiedBy>Ahmed Ben Kram</cp:lastModifiedBy>
  <cp:lastPrinted>2021-02-17T21:43:09Z</cp:lastPrinted>
  <dcterms:created xsi:type="dcterms:W3CDTF">2008-03-15T22:25:38Z</dcterms:created>
  <dcterms:modified xsi:type="dcterms:W3CDTF">2026-03-06T17:03:56Z</dcterms:modified>
</cp:coreProperties>
</file>