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Kxs3Ryq4VOyY2/6JdLl0D0YsISfX5Ca6XQmqt6Ob6rAywCpWYVGDqJDnezqR9oiOSaQHwWFLiFcDU0FfnvNljA==" workbookSaltValue="UZK5pC7l3/XKPVbtbwOHOg==" workbookSpinCount="100000" lockStructure="1"/>
  <bookViews>
    <workbookView xWindow="0" yWindow="0" windowWidth="28800" windowHeight="11535" firstSheet="4" activeTab="4"/>
  </bookViews>
  <sheets>
    <sheet name="DS_INTERNAL_SETTINGS_STORAGE" sheetId="3" state="veryHidden" r:id="rId1"/>
    <sheet name="DS_INTERNAL_DOCGROUP_STORAGE" sheetId="4" state="veryHidden" r:id="rId2"/>
    <sheet name="DS_INTERNAL_DOCUMENT_STORAGE" sheetId="5" state="veryHidden" r:id="rId3"/>
    <sheet name="DS_INTERNAL_SNIP_STORAGE" sheetId="6" state="veryHidden" r:id="rId4"/>
    <sheet name="Questionnaire" sheetId="1" r:id="rId5"/>
    <sheet name="Calculs" sheetId="2" state="hidden" r:id="rId6"/>
    <sheet name="Listes" sheetId="7" state="hidden" r:id="rId7"/>
    <sheet name="Explicative" sheetId="8" state="hidden" r:id="rId8"/>
  </sheets>
  <definedNames>
    <definedName name="_xlnm.Print_Area" localSheetId="4">Questionnaire!$A$1:$H$86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7" i="2" l="1"/>
  <c r="J34" i="2" l="1"/>
  <c r="C95" i="2"/>
  <c r="F124" i="2" s="1"/>
  <c r="B95" i="2"/>
  <c r="E124" i="2" s="1"/>
  <c r="F7" i="8" l="1"/>
  <c r="F6" i="8"/>
  <c r="C5" i="8"/>
  <c r="B5" i="8"/>
  <c r="B6" i="8"/>
  <c r="B7" i="8"/>
  <c r="C113" i="2" l="1"/>
  <c r="C62" i="2"/>
  <c r="C9" i="2" l="1"/>
  <c r="C36" i="2" l="1"/>
  <c r="J36" i="2" s="1"/>
  <c r="C37" i="2"/>
  <c r="J37" i="2" s="1"/>
  <c r="C38" i="2"/>
  <c r="D44" i="2" l="1"/>
  <c r="H46" i="2" s="1"/>
  <c r="C35" i="2"/>
  <c r="J35" i="2" s="1"/>
  <c r="H30" i="2"/>
  <c r="E23" i="2"/>
  <c r="F24" i="2" s="1"/>
  <c r="F30" i="2" l="1"/>
  <c r="H35" i="2"/>
  <c r="H36" i="2"/>
  <c r="H38" i="2"/>
  <c r="H34" i="2"/>
  <c r="H37" i="2"/>
  <c r="F46" i="2"/>
  <c r="E46" i="2"/>
  <c r="G46" i="2"/>
  <c r="C2" i="2"/>
  <c r="I34" i="2" l="1"/>
  <c r="I37" i="2"/>
  <c r="I35" i="2"/>
  <c r="I36" i="2"/>
  <c r="I38" i="2"/>
  <c r="H39" i="2"/>
  <c r="F37" i="2"/>
  <c r="F35" i="2"/>
  <c r="F36" i="2"/>
  <c r="F38" i="2"/>
  <c r="F34" i="2"/>
  <c r="D9" i="2"/>
  <c r="D10" i="2"/>
  <c r="D11" i="2"/>
  <c r="D12" i="2"/>
  <c r="D13" i="2"/>
  <c r="D14" i="2"/>
  <c r="D8" i="2"/>
  <c r="H15" i="2"/>
  <c r="I15" i="2" s="1"/>
  <c r="C115" i="2"/>
  <c r="B115" i="2"/>
  <c r="C5" i="2"/>
  <c r="C6" i="2" s="1"/>
  <c r="J95" i="2" s="1"/>
  <c r="C1" i="2"/>
  <c r="E109" i="2"/>
  <c r="C14" i="2"/>
  <c r="C116" i="2"/>
  <c r="C114" i="2"/>
  <c r="C112" i="2"/>
  <c r="C8" i="2"/>
  <c r="H9" i="2"/>
  <c r="I9" i="2" s="1"/>
  <c r="C10" i="2"/>
  <c r="C11" i="2"/>
  <c r="C12" i="2"/>
  <c r="C13" i="2"/>
  <c r="C68" i="2"/>
  <c r="C67" i="2"/>
  <c r="D53" i="2"/>
  <c r="C59" i="2"/>
  <c r="G48" i="2" l="1"/>
  <c r="H40" i="2"/>
  <c r="H41" i="2" s="1"/>
  <c r="F39" i="2"/>
  <c r="D56" i="2"/>
  <c r="D54" i="2"/>
  <c r="D58" i="2"/>
  <c r="E117" i="2"/>
  <c r="A73" i="2"/>
  <c r="B54" i="2"/>
  <c r="B55" i="2" s="1"/>
  <c r="B56" i="2" s="1"/>
  <c r="B57" i="2" s="1"/>
  <c r="B58" i="2" s="1"/>
  <c r="F16" i="2"/>
  <c r="D55" i="2"/>
  <c r="D57" i="2"/>
  <c r="C66" i="2"/>
  <c r="D68" i="2" s="1"/>
  <c r="A74" i="2" l="1"/>
  <c r="J73" i="2"/>
  <c r="E48" i="2"/>
  <c r="F40" i="2"/>
  <c r="F41" i="2" s="1"/>
  <c r="H22" i="2"/>
  <c r="H24" i="2" s="1"/>
  <c r="H19" i="2"/>
  <c r="F21" i="2"/>
  <c r="F26" i="2" s="1"/>
  <c r="E20" i="2"/>
  <c r="H6" i="2"/>
  <c r="E119" i="2"/>
  <c r="H13" i="2"/>
  <c r="H12" i="2"/>
  <c r="H10" i="2"/>
  <c r="H14" i="2"/>
  <c r="H8" i="2"/>
  <c r="H11" i="2"/>
  <c r="D67" i="2"/>
  <c r="G6" i="2" s="1"/>
  <c r="A75" i="2" l="1"/>
  <c r="J74" i="2"/>
  <c r="F119" i="2"/>
  <c r="G47" i="2"/>
  <c r="G49" i="2" s="1"/>
  <c r="E47" i="2"/>
  <c r="E49" i="2" s="1"/>
  <c r="F47" i="2"/>
  <c r="F49" i="2" s="1"/>
  <c r="H47" i="2"/>
  <c r="H49" i="2" s="1"/>
  <c r="G22" i="2"/>
  <c r="G24" i="2" s="1"/>
  <c r="G19" i="2"/>
  <c r="H16" i="2"/>
  <c r="H21" i="2" s="1"/>
  <c r="F29" i="2" s="1"/>
  <c r="G8" i="2"/>
  <c r="G12" i="2"/>
  <c r="I12" i="2" s="1"/>
  <c r="G14" i="2"/>
  <c r="I14" i="2" s="1"/>
  <c r="G10" i="2"/>
  <c r="I10" i="2" s="1"/>
  <c r="G11" i="2"/>
  <c r="I11" i="2" s="1"/>
  <c r="G13" i="2"/>
  <c r="I13" i="2" s="1"/>
  <c r="A76" i="2" l="1"/>
  <c r="J75" i="2"/>
  <c r="F31" i="2"/>
  <c r="H29" i="2"/>
  <c r="H31" i="2" s="1"/>
  <c r="I8" i="2"/>
  <c r="G16" i="2"/>
  <c r="A77" i="2" l="1"/>
  <c r="J76" i="2"/>
  <c r="I16" i="2"/>
  <c r="G21" i="2"/>
  <c r="A78" i="2" l="1"/>
  <c r="J77" i="2"/>
  <c r="A79" i="2" l="1"/>
  <c r="J78" i="2"/>
  <c r="A80" i="2" l="1"/>
  <c r="J79" i="2"/>
  <c r="A81" i="2" l="1"/>
  <c r="J80" i="2"/>
  <c r="A82" i="2" l="1"/>
  <c r="J81" i="2"/>
  <c r="A83" i="2" l="1"/>
  <c r="J82" i="2"/>
  <c r="A84" i="2" l="1"/>
  <c r="J83" i="2"/>
  <c r="A85" i="2" l="1"/>
  <c r="J84" i="2"/>
  <c r="A86" i="2" l="1"/>
  <c r="J85" i="2"/>
  <c r="A87" i="2" l="1"/>
  <c r="J86" i="2"/>
  <c r="A88" i="2" l="1"/>
  <c r="J87" i="2"/>
  <c r="A89" i="2" l="1"/>
  <c r="J88" i="2"/>
  <c r="A90" i="2" l="1"/>
  <c r="J89" i="2"/>
  <c r="A91" i="2" l="1"/>
  <c r="J90" i="2"/>
  <c r="A92" i="2" l="1"/>
  <c r="J91" i="2"/>
  <c r="A93" i="2" l="1"/>
  <c r="J92" i="2"/>
  <c r="A94" i="2" l="1"/>
  <c r="J94" i="2" s="1"/>
  <c r="J93" i="2"/>
  <c r="J96" i="2" l="1"/>
  <c r="A129" i="2"/>
  <c r="J98" i="2" s="1"/>
  <c r="K99" i="2" s="1"/>
  <c r="E120" i="2" s="1"/>
  <c r="F120" i="2" l="1"/>
  <c r="E121" i="2"/>
  <c r="E122" i="2" l="1"/>
  <c r="F121" i="2"/>
  <c r="F122" i="2" l="1"/>
  <c r="E123" i="2"/>
  <c r="E125" i="2" l="1"/>
  <c r="E127" i="2" s="1"/>
  <c r="F123" i="2"/>
  <c r="F125" i="2" s="1"/>
  <c r="F127" i="2" s="1"/>
</calcChain>
</file>

<file path=xl/comments1.xml><?xml version="1.0" encoding="utf-8"?>
<comments xmlns="http://schemas.openxmlformats.org/spreadsheetml/2006/main">
  <authors>
    <author>Auteur</author>
  </authors>
  <commentList>
    <comment ref="B19" authorId="0" shapeId="0">
      <text>
        <r>
          <rPr>
            <sz val="9"/>
            <color indexed="81"/>
            <rFont val="Tahoma"/>
            <family val="2"/>
          </rPr>
          <t xml:space="preserve">Si vous détenez la propriété avec votre conjoint ou un associé. 
Svp ne pas mettre la quote part de votre condo ici.
</t>
        </r>
      </text>
    </comment>
  </commentList>
</comments>
</file>

<file path=xl/sharedStrings.xml><?xml version="1.0" encoding="utf-8"?>
<sst xmlns="http://schemas.openxmlformats.org/spreadsheetml/2006/main" count="296" uniqueCount="199">
  <si>
    <t>Taxe bienvenue</t>
  </si>
  <si>
    <t>Évaluation municipale</t>
  </si>
  <si>
    <t>Terrain</t>
  </si>
  <si>
    <t>Batiment</t>
  </si>
  <si>
    <t>Prix d'achat de l'immeuble</t>
  </si>
  <si>
    <t>Travaux majeurs lors de l'achat</t>
  </si>
  <si>
    <t>$</t>
  </si>
  <si>
    <t>Inspecteur payé lors de l'achat</t>
  </si>
  <si>
    <t>Évaluateur payé lors de l'achat</t>
  </si>
  <si>
    <t>Notaire payé lors de l'achat</t>
  </si>
  <si>
    <t>Votre institution financière peut vous fournir ce chiffre.</t>
  </si>
  <si>
    <t>Commission d'agent immobilier</t>
  </si>
  <si>
    <t>Vente</t>
  </si>
  <si>
    <t>Certificat de localisation</t>
  </si>
  <si>
    <t>Notaire</t>
  </si>
  <si>
    <t>Pénalité bris hypothèque lors de la vente</t>
  </si>
  <si>
    <t>Date de la vente</t>
  </si>
  <si>
    <t xml:space="preserve">Autres dépenses liées à l'achat (précisez) </t>
  </si>
  <si>
    <t>Autres frais liés à la vente (précisez)</t>
  </si>
  <si>
    <t>Dépenses en capital</t>
  </si>
  <si>
    <t>Désignation de résidence principale</t>
  </si>
  <si>
    <t>Récupération d'amortissement</t>
  </si>
  <si>
    <t xml:space="preserve">Votre nom : </t>
  </si>
  <si>
    <t>SCHL</t>
  </si>
  <si>
    <t xml:space="preserve">La SCHL est la Société Canadienne d'Hypothèque et Logement. </t>
  </si>
  <si>
    <t>Au Canada, tout prêt hypothécaire qui est fait sans une mise de fonds minimale doit être assuré par la SCHL.</t>
  </si>
  <si>
    <t>La SCHL est normalement rajoutée à l'hypothèque par l'institution financière qui octroie l'hypothèque.</t>
  </si>
  <si>
    <t xml:space="preserve">ADRESSE : </t>
  </si>
  <si>
    <t>INFORMATIONS RÉLIÉES À l'ACHAT</t>
  </si>
  <si>
    <t>terrain</t>
  </si>
  <si>
    <t>Contrôle</t>
  </si>
  <si>
    <t>Source</t>
  </si>
  <si>
    <t>Prix immeuble</t>
  </si>
  <si>
    <t>Travaux lors de l'achat</t>
  </si>
  <si>
    <t>Inspecteur</t>
  </si>
  <si>
    <t>Évaluateur</t>
  </si>
  <si>
    <t>Dépenses capitalisées</t>
  </si>
  <si>
    <t>PBR</t>
  </si>
  <si>
    <t>amorti linéaire sur 5 ans dans le revenu locatif courant</t>
  </si>
  <si>
    <t>si vente avant les 5 ans, le solde non amorti est réclamé sur l'année de la vente</t>
  </si>
  <si>
    <t>INFORMATIONS DURANT LA DÉTENTION</t>
  </si>
  <si>
    <t>Pénalité bris hypothèque</t>
  </si>
  <si>
    <t>Doit être réparti sur la durée du terme restant, dans le revenu locatif courant</t>
  </si>
  <si>
    <t>Amortissement pris</t>
  </si>
  <si>
    <t>Portion locative</t>
  </si>
  <si>
    <t>Changements d'usages</t>
  </si>
  <si>
    <t>INFORMATIONS RÉLIÉES À la VENTE</t>
  </si>
  <si>
    <t>Produit de disposition</t>
  </si>
  <si>
    <t>À CONFIRMER</t>
  </si>
  <si>
    <t>Frais de vente</t>
  </si>
  <si>
    <t xml:space="preserve">frais commission </t>
  </si>
  <si>
    <t>notaires et autres</t>
  </si>
  <si>
    <t>certificat de localisation</t>
  </si>
  <si>
    <t>Total frais de vente</t>
  </si>
  <si>
    <t>Gain en capital</t>
  </si>
  <si>
    <t>Commentaires</t>
  </si>
  <si>
    <t>Portion exemptée selon Tp274</t>
  </si>
  <si>
    <t>dépends du nombre d'année ou on peut qualifier la résidence de résidence principale</t>
  </si>
  <si>
    <t>Solde</t>
  </si>
  <si>
    <t>Portion copropriété</t>
  </si>
  <si>
    <t>si seul propriétaire (pas copropriétaire)</t>
  </si>
  <si>
    <t>Gain en capital imposable</t>
  </si>
  <si>
    <t>la moitié des gains en capitaux sont imposables selon la loi</t>
  </si>
  <si>
    <t>Impôt approximatif</t>
  </si>
  <si>
    <t>Hypothèse du taux marginal à ce moment</t>
  </si>
  <si>
    <t>Inspecteur et autres</t>
  </si>
  <si>
    <t>Prix de vente / valeur marchande au décès</t>
  </si>
  <si>
    <t>OUI</t>
  </si>
  <si>
    <t>NON</t>
  </si>
  <si>
    <t>Si oui, veuillez fournir le montant pour chacune des années de détention de l'immeuble.</t>
  </si>
  <si>
    <t xml:space="preserve">Avez-vous déjà déduit de l'amortissement fiscal pour cette propriété ? </t>
  </si>
  <si>
    <t>*SCHL</t>
  </si>
  <si>
    <t xml:space="preserve">Avez-vous toujours possédé le même pourcentage de cette propriété en tout temps ? </t>
  </si>
  <si>
    <t>Si non, veuillez fournir une historique.</t>
  </si>
  <si>
    <t>Autres dépenses d'achat</t>
  </si>
  <si>
    <t>Achat - date exacte</t>
  </si>
  <si>
    <t>Total</t>
  </si>
  <si>
    <t>Portion perso</t>
  </si>
  <si>
    <t xml:space="preserve">Le pourcentage d'utilisation personnelle de la propriété a-t-il changé dans le temps ? </t>
  </si>
  <si>
    <t>Bâtiment (cat 1 - 4%)</t>
  </si>
  <si>
    <t>Si vente, capitaliser.</t>
  </si>
  <si>
    <r>
      <t>P-&gt;L : 45(2) considérer résidence personnelle malgrée que louée pendant 4 années</t>
    </r>
    <r>
      <rPr>
        <u/>
        <sz val="11"/>
        <color indexed="8"/>
        <rFont val="Calibri"/>
        <family val="2"/>
      </rPr>
      <t xml:space="preserve"> suivantes</t>
    </r>
    <r>
      <rPr>
        <sz val="11"/>
        <color theme="1"/>
        <rFont val="Arial"/>
        <family val="2"/>
        <scheme val="minor"/>
      </rPr>
      <t>. Lettre envoyée l'année du changement d'usage.</t>
    </r>
  </si>
  <si>
    <r>
      <t xml:space="preserve">L-&gt;P : 45(3) différer le gain à la vente réelle ET désigner les 4 années </t>
    </r>
    <r>
      <rPr>
        <u/>
        <sz val="11"/>
        <color indexed="8"/>
        <rFont val="Calibri"/>
        <family val="2"/>
      </rPr>
      <t>précédentes</t>
    </r>
    <r>
      <rPr>
        <sz val="11"/>
        <color theme="1"/>
        <rFont val="Arial"/>
        <family val="2"/>
        <scheme val="minor"/>
      </rPr>
      <t xml:space="preserve"> comme résidence prinipale. La lettre doit être envoyée avant la date limite de la déclaration pour l’année d’imposition dans laquelle le bien est réellement vendu.</t>
    </r>
  </si>
  <si>
    <t xml:space="preserve">Nom </t>
  </si>
  <si>
    <t xml:space="preserve">Instructions  : </t>
  </si>
  <si>
    <t>Veuillez séparer terrain et bâtiment</t>
  </si>
  <si>
    <t xml:space="preserve">Veuillez spécifier quel pourcentage de la propriété est utilisée personnellement ? </t>
  </si>
  <si>
    <t>**Meubles inclus dans la vente</t>
  </si>
  <si>
    <t>Pour être admissibles, les meubles ne devaient pas être inclus lors de l'achat mais l'être lors de la vente.</t>
  </si>
  <si>
    <t>Ces meubles doivent être spécifiés sur l'acte de vente et le client doit avoir les factures.</t>
  </si>
  <si>
    <t>On utilise la juste valeur marchande des meubles.</t>
  </si>
  <si>
    <t xml:space="preserve">Questionnaire - historique de propriété </t>
  </si>
  <si>
    <t>A Confirmer</t>
  </si>
  <si>
    <t>Total revenu imposable lors de la vente</t>
  </si>
  <si>
    <t>Remboursement de TPS &amp; TVQ sur habitation neuve</t>
  </si>
  <si>
    <t xml:space="preserve"> - Si vous avez vendu une résidence principale, veuillez plutôt remplir notre questionnaire de résidence principale.</t>
  </si>
  <si>
    <t xml:space="preserve"> - Veuillez ne pas remplir ce formulaire chaque année, seulement une fois au début est nécessaire.</t>
  </si>
  <si>
    <t>Si acheté avant d'immigrer au Canada, valeur marchande au moment de l'immigration</t>
  </si>
  <si>
    <t xml:space="preserve">Avez-vous fait des dépenses de rénovations qui étaient des améliorations, aussi </t>
  </si>
  <si>
    <t xml:space="preserve">appelé des dépenses en capital ? </t>
  </si>
  <si>
    <t>%</t>
  </si>
  <si>
    <t>Ces dépenses, ne doivent pas avoir été déduites du revenu locatif l'année de ces dépenses.</t>
  </si>
  <si>
    <t>Si oui, listez les dépenses d'amortissement fiscal déduites pour chaque année fiscales.</t>
  </si>
  <si>
    <t xml:space="preserve">Si oui, fournir historique de la portion d'occupation de la bâtisse aux fins personnelles. </t>
  </si>
  <si>
    <t>Par exemple, une résidence personnelle doit être assurée si la mise de fonds est moindre que 20%.</t>
  </si>
  <si>
    <t>Le montant doit aussi comprendre une taxe qui est calculée séparément et payée directement par l'acheteur.</t>
  </si>
  <si>
    <t xml:space="preserve">Description de la propriété (ex. condo, triplex) : </t>
  </si>
  <si>
    <t xml:space="preserve"> - Si l'immeuble acheté hors du Canada, indiquer valeurs en devise originale sans convertir + indiquer la devise.</t>
  </si>
  <si>
    <t xml:space="preserve">Date d'Achat : </t>
  </si>
  <si>
    <t>Source de l'information :</t>
  </si>
  <si>
    <t>AAAA-MM-JJ</t>
  </si>
  <si>
    <t>Propriété conjointe et associés</t>
  </si>
  <si>
    <t xml:space="preserve"> - Si un item ne s'applique pas, merci de mettre 0$ ou N/A.</t>
  </si>
  <si>
    <t xml:space="preserve">Nom du conjoint ou des associés </t>
  </si>
  <si>
    <t>(AAAA-MM-JJ)</t>
  </si>
  <si>
    <t xml:space="preserve"> - Svp ne PAS nous fournir de pièce justificative à moins que demandé spécifiquement.</t>
  </si>
  <si>
    <t>Cette information en ligne sur la plupart des registres fonciers des municipalités.</t>
  </si>
  <si>
    <t xml:space="preserve">Évaluation municipale </t>
  </si>
  <si>
    <t>Datée lors de l'achat si possible sinon récente.</t>
  </si>
  <si>
    <t>*SCHL payée lors de l'achat</t>
  </si>
  <si>
    <t>Part de propriété %</t>
  </si>
  <si>
    <t xml:space="preserve">Adresse complète incluant code postal : </t>
  </si>
  <si>
    <t>Spécifiez la devise</t>
  </si>
  <si>
    <t>BE8C7JB054KFGRTEHYX16KZW22KKZEZ9GC0XHK2B21DVB952A3RG</t>
  </si>
  <si>
    <t>Olivier Custeau</t>
  </si>
  <si>
    <t>Create</t>
  </si>
  <si>
    <t>903bc098-cae5-443f-ae42-0f1b111c28b2</t>
  </si>
  <si>
    <t>{"id":"903bc098-cae5-443f-ae42-0f1b111c28b2","type":1,"name":"workbookId","value":"b1c3ed88-5b6b-4328-83d3-0ec26b8515e9"}</t>
  </si>
  <si>
    <t>2a0058e0-fe48-417c-a40b-c7efee1e6f39</t>
  </si>
  <si>
    <t>{"id":"2a0058e0-fe48-417c-a40b-c7efee1e6f39","type":0,"name":"dataSnipperSheetDeleted","value":"false"}</t>
  </si>
  <si>
    <t>4c8d071e-f7e3-4823-a50c-48fe846a78a2</t>
  </si>
  <si>
    <t>{"id":"4c8d071e-f7e3-4823-a50c-48fe846a78a2","type":0,"name":"embed-documents","value":"true"}</t>
  </si>
  <si>
    <t>8ae7cf0a-3e7a-4de7-96cc-258b130f86b0</t>
  </si>
  <si>
    <t>{"id":"8ae7cf0a-3e7a-4de7-96cc-258b130f86b0","type":0,"name":"table-snip-suggestions","value":"true"}</t>
  </si>
  <si>
    <t>97669908-f847-474c-a741-11258ba88698</t>
  </si>
  <si>
    <t>{"id":"97669908-f847-474c-a741-11258ba88698","type":1,"name":"migratedFssProjectId","value":""}</t>
  </si>
  <si>
    <t xml:space="preserve">Si vous avez vendu la propriété : </t>
  </si>
  <si>
    <t>Information concernant l'achat :</t>
  </si>
  <si>
    <t xml:space="preserve">Ce formulaire est approuvé pour les années fiscales 2024 et précédentes uniquement. </t>
  </si>
  <si>
    <t>Veuillez télécharger la version récente si vous vous déclarez une année après 2024.</t>
  </si>
  <si>
    <t xml:space="preserve"> - Svp remplir un fichier Excel distinct par immeuble.</t>
  </si>
  <si>
    <t>Pour certificats de disposition T2062 et T2062A</t>
  </si>
  <si>
    <t>Quote-part associés</t>
  </si>
  <si>
    <t>Répartition du PBR</t>
  </si>
  <si>
    <t>Portion terrain</t>
  </si>
  <si>
    <t>Portion bâtiment</t>
  </si>
  <si>
    <t>Répartition du prix de vente</t>
  </si>
  <si>
    <t>Achat - année seulement</t>
  </si>
  <si>
    <t>Calcul de la FNACC pour l'associé</t>
  </si>
  <si>
    <t>PBR bâtiment</t>
  </si>
  <si>
    <t>Moins : (DPA antérieure)</t>
  </si>
  <si>
    <t>Égal : FNACC fin</t>
  </si>
  <si>
    <t>Associé #1</t>
  </si>
  <si>
    <t>Statut de résidence</t>
  </si>
  <si>
    <t>Résidence principale</t>
  </si>
  <si>
    <t>Résident</t>
  </si>
  <si>
    <t>NR</t>
  </si>
  <si>
    <t>NON pas habité</t>
  </si>
  <si>
    <t>NON car NR</t>
  </si>
  <si>
    <t>???</t>
  </si>
  <si>
    <t>Associé 1</t>
  </si>
  <si>
    <t>Associé 2</t>
  </si>
  <si>
    <t>Associé #2</t>
  </si>
  <si>
    <t>Calcul de l'impôt de la partie 1 sur la DPA</t>
  </si>
  <si>
    <t>Taux progressifs</t>
  </si>
  <si>
    <t>Total impôt Partie 1</t>
  </si>
  <si>
    <t>Retenue notaire</t>
  </si>
  <si>
    <t>Selon Partie I</t>
  </si>
  <si>
    <t>Palliers</t>
  </si>
  <si>
    <t>Prix de vente immeuble</t>
  </si>
  <si>
    <t>CAN</t>
  </si>
  <si>
    <t>QC</t>
  </si>
  <si>
    <t>Profit (par associé)</t>
  </si>
  <si>
    <t>N/D</t>
  </si>
  <si>
    <t>Selon T2062 / TP1097</t>
  </si>
  <si>
    <t>Selon T2062A</t>
  </si>
  <si>
    <t>Solde à récupérer suite à réception des certificats</t>
  </si>
  <si>
    <t>Calcul profit pour certficat</t>
  </si>
  <si>
    <t>Noms</t>
  </si>
  <si>
    <t>Adresse</t>
  </si>
  <si>
    <t>Courriel</t>
  </si>
  <si>
    <t>Part de l'immeuble</t>
  </si>
  <si>
    <t>Téléphone</t>
  </si>
  <si>
    <t>Coordonnées de tous les propriétaires</t>
  </si>
  <si>
    <t>Notes explicatives - demande de certificat</t>
  </si>
  <si>
    <t>Infini</t>
  </si>
  <si>
    <t>Contrôle DPA&lt;MAX</t>
  </si>
  <si>
    <t>Contrôle DPA&gt;MAX</t>
  </si>
  <si>
    <t>Surtaxe pour les non-résidents (48%)</t>
  </si>
  <si>
    <t>Grand total Partie I</t>
  </si>
  <si>
    <t>Cacul années</t>
  </si>
  <si>
    <t>Proportion de l'immeuble à usage personnel</t>
  </si>
  <si>
    <t>Total année proprio</t>
  </si>
  <si>
    <t>Total année résidence principale</t>
  </si>
  <si>
    <t>La règle du +1 s'applique si l'acheteur est résident au moment de l'achat</t>
  </si>
  <si>
    <t>Pourcentage global d'exemption qui tient compte du nombre d'années et de la proportionde l'immeuble</t>
  </si>
  <si>
    <t>Pourcentage d'exemption qui tient compte des années uniquement</t>
  </si>
  <si>
    <t>v.2025-10-28</t>
  </si>
  <si>
    <t>Choix 45(2)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</si>
</sst>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 * #,##0.00_)\ &quot;$&quot;_ ;_ * \(#,##0.00\)\ &quot;$&quot;_ ;_ * &quot;-&quot;??_)\ &quot;$&quot;_ ;_ @_ "/>
    <numFmt numFmtId="165" formatCode="_-* #,##0.00\ &quot;€&quot;_-;\-* #,##0.00\ &quot;€&quot;_-;_-* &quot;-&quot;??\ &quot;€&quot;_-;_-@_-"/>
    <numFmt numFmtId="166" formatCode="_-[$$-409]* #,##0.00_ ;_-[$$-409]* \-#,##0.00\ ;_-[$$-409]* &quot;-&quot;??_ ;_-@_ "/>
    <numFmt numFmtId="167" formatCode="_ * #,##0.00_)\ [$$-C0C]_ ;_ * \(#,##0.00\)\ [$$-C0C]_ ;_ * &quot;-&quot;??_)\ [$$-C0C]_ ;_ @_ "/>
    <numFmt numFmtId="168" formatCode="_-[$$-1009]* #,##0.00_-;\-[$$-1009]* #,##0.00_-;_-[$$-1009]* &quot;-&quot;??_-;_-@_-"/>
    <numFmt numFmtId="169" formatCode="0.000%"/>
  </numFmts>
  <fonts count="20" x14ac:knownFonts="1">
    <font>
      <sz val="11"/>
      <color theme="1"/>
      <name val="Arial"/>
      <family val="2"/>
      <scheme val="minor"/>
    </font>
    <font>
      <u/>
      <sz val="11"/>
      <color indexed="8"/>
      <name val="Calibri"/>
      <family val="2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u val="singleAccounting"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4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1"/>
      <name val="Tahoma"/>
      <family val="2"/>
    </font>
    <font>
      <b/>
      <sz val="20"/>
      <color theme="1"/>
      <name val="Arial"/>
      <family val="2"/>
      <scheme val="minor"/>
    </font>
    <font>
      <sz val="14"/>
      <color rgb="FF00B0F0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4">
    <xf numFmtId="0" fontId="0" fillId="0" borderId="0" xfId="0"/>
    <xf numFmtId="166" fontId="2" fillId="0" borderId="0" xfId="1" applyNumberFormat="1" applyFont="1"/>
    <xf numFmtId="166" fontId="0" fillId="0" borderId="0" xfId="0" applyNumberFormat="1"/>
    <xf numFmtId="0" fontId="0" fillId="0" borderId="0" xfId="0" applyAlignment="1">
      <alignment horizontal="left" indent="3"/>
    </xf>
    <xf numFmtId="0" fontId="0" fillId="2" borderId="0" xfId="0" applyFill="1"/>
    <xf numFmtId="0" fontId="0" fillId="0" borderId="1" xfId="0" applyBorder="1"/>
    <xf numFmtId="166" fontId="2" fillId="0" borderId="1" xfId="1" applyNumberFormat="1" applyFont="1" applyBorder="1"/>
    <xf numFmtId="164" fontId="2" fillId="0" borderId="0" xfId="1" applyNumberFormat="1" applyFont="1"/>
    <xf numFmtId="1" fontId="2" fillId="0" borderId="0" xfId="1" applyNumberFormat="1" applyFont="1"/>
    <xf numFmtId="9" fontId="2" fillId="0" borderId="0" xfId="2" applyFont="1"/>
    <xf numFmtId="9" fontId="0" fillId="0" borderId="0" xfId="0" applyNumberFormat="1"/>
    <xf numFmtId="9" fontId="0" fillId="2" borderId="0" xfId="0" applyNumberFormat="1" applyFill="1"/>
    <xf numFmtId="0" fontId="2" fillId="0" borderId="0" xfId="1" applyNumberFormat="1" applyFont="1"/>
    <xf numFmtId="10" fontId="2" fillId="0" borderId="0" xfId="2" applyNumberFormat="1" applyFont="1"/>
    <xf numFmtId="168" fontId="2" fillId="0" borderId="1" xfId="1" applyNumberFormat="1" applyFont="1" applyBorder="1"/>
    <xf numFmtId="166" fontId="4" fillId="0" borderId="0" xfId="1" applyNumberFormat="1" applyFont="1"/>
    <xf numFmtId="0" fontId="0" fillId="0" borderId="0" xfId="0" applyAlignment="1">
      <alignment horizontal="right"/>
    </xf>
    <xf numFmtId="166" fontId="2" fillId="0" borderId="0" xfId="1" applyNumberFormat="1" applyFont="1" applyAlignment="1">
      <alignment horizontal="right"/>
    </xf>
    <xf numFmtId="10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3"/>
    </xf>
    <xf numFmtId="167" fontId="6" fillId="0" borderId="0" xfId="1" applyNumberFormat="1" applyFont="1"/>
    <xf numFmtId="166" fontId="5" fillId="0" borderId="0" xfId="1" applyNumberFormat="1" applyFont="1"/>
    <xf numFmtId="166" fontId="5" fillId="0" borderId="0" xfId="0" applyNumberFormat="1" applyFont="1"/>
    <xf numFmtId="0" fontId="5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/>
    <xf numFmtId="0" fontId="5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0" xfId="0" applyNumberFormat="1"/>
    <xf numFmtId="0" fontId="10" fillId="0" borderId="0" xfId="0" applyFont="1" applyAlignment="1">
      <alignment vertical="justify"/>
    </xf>
    <xf numFmtId="0" fontId="9" fillId="0" borderId="3" xfId="0" applyFont="1" applyBorder="1"/>
    <xf numFmtId="0" fontId="9" fillId="0" borderId="0" xfId="0" applyFont="1" applyBorder="1"/>
    <xf numFmtId="0" fontId="11" fillId="0" borderId="0" xfId="0" applyFont="1"/>
    <xf numFmtId="0" fontId="5" fillId="0" borderId="0" xfId="0" applyFont="1" applyBorder="1"/>
    <xf numFmtId="166" fontId="12" fillId="0" borderId="0" xfId="1" applyNumberFormat="1" applyFont="1" applyAlignment="1">
      <alignment horizontal="center"/>
    </xf>
    <xf numFmtId="166" fontId="3" fillId="0" borderId="0" xfId="1" applyNumberFormat="1" applyFont="1"/>
    <xf numFmtId="166" fontId="3" fillId="0" borderId="0" xfId="1" applyNumberFormat="1" applyFont="1" applyAlignment="1">
      <alignment horizontal="center"/>
    </xf>
    <xf numFmtId="166" fontId="0" fillId="0" borderId="1" xfId="0" applyNumberFormat="1" applyBorder="1"/>
    <xf numFmtId="0" fontId="5" fillId="0" borderId="0" xfId="0" applyFont="1" applyAlignment="1"/>
    <xf numFmtId="0" fontId="5" fillId="0" borderId="0" xfId="0" applyFont="1" applyAlignment="1">
      <alignment horizontal="left" vertical="justify" indent="3"/>
    </xf>
    <xf numFmtId="9" fontId="5" fillId="0" borderId="0" xfId="0" applyNumberFormat="1" applyFont="1" applyBorder="1"/>
    <xf numFmtId="14" fontId="5" fillId="0" borderId="1" xfId="0" applyNumberFormat="1" applyFont="1" applyBorder="1"/>
    <xf numFmtId="0" fontId="5" fillId="0" borderId="7" xfId="0" applyFont="1" applyBorder="1"/>
    <xf numFmtId="9" fontId="5" fillId="0" borderId="7" xfId="0" applyNumberFormat="1" applyFont="1" applyBorder="1"/>
    <xf numFmtId="0" fontId="7" fillId="0" borderId="8" xfId="0" applyFont="1" applyBorder="1" applyAlignment="1"/>
    <xf numFmtId="0" fontId="7" fillId="0" borderId="9" xfId="0" applyFont="1" applyBorder="1" applyAlignment="1"/>
    <xf numFmtId="0" fontId="6" fillId="0" borderId="9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5" xfId="0" applyFont="1" applyBorder="1"/>
    <xf numFmtId="0" fontId="6" fillId="0" borderId="0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2" xfId="0" applyFont="1" applyBorder="1"/>
    <xf numFmtId="0" fontId="6" fillId="0" borderId="2" xfId="0" applyFont="1" applyBorder="1"/>
    <xf numFmtId="0" fontId="5" fillId="0" borderId="12" xfId="0" applyFont="1" applyBorder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2" xfId="0" applyFont="1" applyBorder="1" applyAlignment="1"/>
    <xf numFmtId="0" fontId="7" fillId="0" borderId="8" xfId="0" applyFont="1" applyBorder="1"/>
    <xf numFmtId="0" fontId="7" fillId="0" borderId="9" xfId="0" applyFont="1" applyBorder="1"/>
    <xf numFmtId="0" fontId="14" fillId="0" borderId="0" xfId="0" applyFont="1"/>
    <xf numFmtId="0" fontId="12" fillId="3" borderId="0" xfId="0" applyFont="1" applyFill="1" applyAlignment="1">
      <alignment horizontal="right"/>
    </xf>
    <xf numFmtId="0" fontId="15" fillId="0" borderId="0" xfId="0" applyFont="1" applyBorder="1"/>
    <xf numFmtId="14" fontId="9" fillId="0" borderId="2" xfId="0" applyNumberFormat="1" applyFont="1" applyBorder="1"/>
    <xf numFmtId="0" fontId="16" fillId="0" borderId="0" xfId="0" applyFont="1"/>
    <xf numFmtId="0" fontId="16" fillId="0" borderId="0" xfId="0" applyFont="1" applyAlignment="1">
      <alignment horizontal="left" indent="1"/>
    </xf>
    <xf numFmtId="0" fontId="5" fillId="0" borderId="0" xfId="0" applyFont="1" applyAlignment="1">
      <alignment horizontal="left" vertical="justify" indent="5"/>
    </xf>
    <xf numFmtId="0" fontId="16" fillId="0" borderId="0" xfId="0" applyFont="1" applyAlignment="1">
      <alignment horizontal="right"/>
    </xf>
    <xf numFmtId="166" fontId="0" fillId="3" borderId="0" xfId="0" applyNumberFormat="1" applyFill="1"/>
    <xf numFmtId="9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right"/>
    </xf>
    <xf numFmtId="10" fontId="0" fillId="0" borderId="0" xfId="2" applyNumberFormat="1" applyFont="1"/>
    <xf numFmtId="166" fontId="0" fillId="0" borderId="0" xfId="0" applyNumberFormat="1" applyAlignment="1">
      <alignment horizontal="right"/>
    </xf>
    <xf numFmtId="166" fontId="0" fillId="0" borderId="0" xfId="1" applyNumberFormat="1" applyFont="1"/>
    <xf numFmtId="168" fontId="0" fillId="0" borderId="7" xfId="1" applyNumberFormat="1" applyFont="1" applyBorder="1"/>
    <xf numFmtId="168" fontId="0" fillId="0" borderId="0" xfId="1" applyNumberFormat="1" applyFont="1"/>
    <xf numFmtId="166" fontId="0" fillId="0" borderId="1" xfId="1" applyNumberFormat="1" applyFont="1" applyBorder="1" applyAlignment="1">
      <alignment horizontal="right"/>
    </xf>
    <xf numFmtId="166" fontId="0" fillId="3" borderId="1" xfId="0" applyNumberFormat="1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168" fontId="0" fillId="0" borderId="0" xfId="0" applyNumberFormat="1"/>
    <xf numFmtId="169" fontId="0" fillId="0" borderId="0" xfId="2" applyNumberFormat="1" applyFont="1"/>
    <xf numFmtId="0" fontId="17" fillId="0" borderId="0" xfId="0" applyFont="1" applyAlignment="1">
      <alignment horizontal="right"/>
    </xf>
    <xf numFmtId="168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left"/>
    </xf>
    <xf numFmtId="10" fontId="0" fillId="0" borderId="0" xfId="2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8" xfId="0" applyBorder="1"/>
    <xf numFmtId="10" fontId="0" fillId="0" borderId="10" xfId="2" applyNumberFormat="1" applyFont="1" applyBorder="1" applyAlignment="1">
      <alignment horizontal="center"/>
    </xf>
    <xf numFmtId="168" fontId="0" fillId="0" borderId="6" xfId="0" applyNumberFormat="1" applyBorder="1"/>
    <xf numFmtId="168" fontId="0" fillId="0" borderId="5" xfId="0" applyNumberFormat="1" applyBorder="1"/>
    <xf numFmtId="166" fontId="0" fillId="0" borderId="5" xfId="1" applyNumberFormat="1" applyFon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66" fontId="2" fillId="0" borderId="5" xfId="1" applyNumberFormat="1" applyFont="1" applyBorder="1"/>
    <xf numFmtId="166" fontId="17" fillId="0" borderId="0" xfId="1" applyNumberFormat="1" applyFont="1" applyAlignment="1">
      <alignment horizontal="right"/>
    </xf>
    <xf numFmtId="0" fontId="0" fillId="4" borderId="0" xfId="0" applyFill="1"/>
    <xf numFmtId="10" fontId="0" fillId="4" borderId="0" xfId="2" applyNumberFormat="1" applyFont="1" applyFill="1"/>
    <xf numFmtId="168" fontId="0" fillId="4" borderId="0" xfId="0" applyNumberFormat="1" applyFill="1"/>
    <xf numFmtId="168" fontId="0" fillId="4" borderId="11" xfId="0" applyNumberFormat="1" applyFill="1" applyBorder="1"/>
    <xf numFmtId="168" fontId="0" fillId="4" borderId="12" xfId="0" applyNumberFormat="1" applyFill="1" applyBorder="1"/>
    <xf numFmtId="166" fontId="2" fillId="4" borderId="11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/>
    <xf numFmtId="166" fontId="2" fillId="0" borderId="0" xfId="1" applyNumberFormat="1" applyFont="1" applyBorder="1"/>
    <xf numFmtId="168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3" fontId="9" fillId="0" borderId="2" xfId="3" applyFont="1" applyBorder="1"/>
    <xf numFmtId="43" fontId="6" fillId="0" borderId="0" xfId="3" applyFont="1"/>
    <xf numFmtId="43" fontId="5" fillId="0" borderId="0" xfId="3" applyFont="1"/>
    <xf numFmtId="168" fontId="0" fillId="0" borderId="0" xfId="1" applyNumberFormat="1" applyFont="1" applyBorder="1"/>
    <xf numFmtId="168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left"/>
    </xf>
    <xf numFmtId="166" fontId="2" fillId="6" borderId="0" xfId="1" applyNumberFormat="1" applyFont="1" applyFill="1" applyBorder="1"/>
    <xf numFmtId="1" fontId="0" fillId="0" borderId="0" xfId="0" applyNumberFormat="1"/>
    <xf numFmtId="0" fontId="0" fillId="0" borderId="0" xfId="0" applyNumberFormat="1"/>
    <xf numFmtId="168" fontId="0" fillId="5" borderId="0" xfId="1" applyNumberFormat="1" applyFont="1" applyFill="1"/>
    <xf numFmtId="168" fontId="0" fillId="0" borderId="0" xfId="1" applyNumberFormat="1" applyFont="1" applyBorder="1" applyAlignment="1">
      <alignment horizontal="right"/>
    </xf>
    <xf numFmtId="168" fontId="0" fillId="0" borderId="1" xfId="0" applyNumberFormat="1" applyBorder="1"/>
    <xf numFmtId="9" fontId="0" fillId="0" borderId="0" xfId="2" applyNumberFormat="1" applyFont="1"/>
    <xf numFmtId="0" fontId="0" fillId="0" borderId="0" xfId="0" applyAlignment="1">
      <alignment horizontal="left" wrapText="1"/>
    </xf>
    <xf numFmtId="169" fontId="0" fillId="0" borderId="0" xfId="2" applyNumberFormat="1" applyFont="1" applyFill="1"/>
    <xf numFmtId="168" fontId="0" fillId="0" borderId="1" xfId="1" applyNumberFormat="1" applyFont="1" applyFill="1" applyBorder="1" applyAlignment="1">
      <alignment horizontal="right"/>
    </xf>
    <xf numFmtId="166" fontId="0" fillId="0" borderId="0" xfId="1" applyNumberFormat="1" applyFont="1" applyAlignment="1">
      <alignment horizontal="center"/>
    </xf>
    <xf numFmtId="0" fontId="0" fillId="0" borderId="7" xfId="0" applyFill="1" applyBorder="1"/>
    <xf numFmtId="10" fontId="0" fillId="5" borderId="0" xfId="2" applyNumberFormat="1" applyFont="1" applyFill="1"/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right"/>
    </xf>
    <xf numFmtId="0" fontId="0" fillId="7" borderId="7" xfId="0" applyFill="1" applyBorder="1"/>
    <xf numFmtId="0" fontId="0" fillId="7" borderId="0" xfId="0" applyFill="1"/>
    <xf numFmtId="0" fontId="5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1366632</xdr:colOff>
      <xdr:row>0</xdr:row>
      <xdr:rowOff>113471</xdr:rowOff>
    </xdr:from>
    <xdr:to>
      <xdr:col>7</xdr:col>
      <xdr:colOff>84070</xdr:colOff>
      <xdr:row>5</xdr:row>
      <xdr:rowOff>110489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A9600A1-CE9C-A242-93F9-0BE19526A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9806" y="113471"/>
          <a:ext cx="2659960" cy="1007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4.25" x14ac:dyDescent="0.2"/>
  <sheetData>
    <row r="1" spans="1:4" x14ac:dyDescent="0.2">
      <c r="A1">
        <v>1737684731917</v>
      </c>
      <c r="B1" t="s">
        <v>123</v>
      </c>
      <c r="C1" t="s">
        <v>124</v>
      </c>
      <c r="D1">
        <v>5</v>
      </c>
    </row>
    <row r="2" spans="1:4" x14ac:dyDescent="0.2">
      <c r="A2">
        <v>1737684732060</v>
      </c>
      <c r="B2" t="s">
        <v>125</v>
      </c>
      <c r="C2" t="s">
        <v>126</v>
      </c>
      <c r="D2" t="s">
        <v>127</v>
      </c>
    </row>
    <row r="3" spans="1:4" x14ac:dyDescent="0.2">
      <c r="A3">
        <v>1737684732070</v>
      </c>
      <c r="B3" t="s">
        <v>125</v>
      </c>
      <c r="C3" t="s">
        <v>128</v>
      </c>
      <c r="D3" t="s">
        <v>129</v>
      </c>
    </row>
    <row r="4" spans="1:4" x14ac:dyDescent="0.2">
      <c r="A4">
        <v>1737684732070</v>
      </c>
      <c r="B4" t="s">
        <v>125</v>
      </c>
      <c r="C4" t="s">
        <v>130</v>
      </c>
      <c r="D4" t="s">
        <v>131</v>
      </c>
    </row>
    <row r="5" spans="1:4" x14ac:dyDescent="0.2">
      <c r="A5">
        <v>1737684732070</v>
      </c>
      <c r="B5" t="s">
        <v>125</v>
      </c>
      <c r="C5" t="s">
        <v>132</v>
      </c>
      <c r="D5" t="s">
        <v>133</v>
      </c>
    </row>
    <row r="6" spans="1:4" x14ac:dyDescent="0.2">
      <c r="A6">
        <v>1737684732070</v>
      </c>
      <c r="B6" t="s">
        <v>125</v>
      </c>
      <c r="C6" t="s">
        <v>134</v>
      </c>
      <c r="D6" t="s">
        <v>135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 x14ac:dyDescent="0.2"/>
  <sheetData>
    <row r="1" spans="1:4" x14ac:dyDescent="0.2">
      <c r="A1">
        <v>1737684732092</v>
      </c>
      <c r="B1" t="s">
        <v>123</v>
      </c>
      <c r="C1" t="s">
        <v>124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 x14ac:dyDescent="0.2"/>
  <sheetData>
    <row r="1" spans="1:4" x14ac:dyDescent="0.2">
      <c r="A1">
        <v>1737684732106</v>
      </c>
      <c r="B1" t="s">
        <v>123</v>
      </c>
      <c r="C1" t="s">
        <v>124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 x14ac:dyDescent="0.2"/>
  <sheetData>
    <row r="1" spans="1:4" x14ac:dyDescent="0.2">
      <c r="A1">
        <v>1737684732116</v>
      </c>
      <c r="B1" t="s">
        <v>123</v>
      </c>
      <c r="C1" t="s">
        <v>124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89"/>
  <sheetViews>
    <sheetView showGridLines="0" tabSelected="1" topLeftCell="A64" zoomScale="85" zoomScaleNormal="85" zoomScaleSheetLayoutView="100" workbookViewId="0">
      <selection activeCell="C16" sqref="C16"/>
    </sheetView>
  </sheetViews>
  <sheetFormatPr baseColWidth="10" defaultColWidth="11.5" defaultRowHeight="18" x14ac:dyDescent="0.25"/>
  <cols>
    <col min="1" max="1" width="1.75" style="19" customWidth="1"/>
    <col min="2" max="2" width="53.5" style="19" customWidth="1"/>
    <col min="3" max="3" width="21.125" style="19" customWidth="1"/>
    <col min="4" max="4" width="2.625" style="19" customWidth="1"/>
    <col min="5" max="5" width="22.125" style="19" customWidth="1"/>
    <col min="6" max="6" width="4.625" style="19" customWidth="1"/>
    <col min="7" max="7" width="24.875" style="19" customWidth="1"/>
    <col min="8" max="8" width="3.75" style="19" customWidth="1"/>
    <col min="9" max="9" width="4.875" style="19" bestFit="1" customWidth="1"/>
    <col min="10" max="10" width="13.125" style="19" customWidth="1"/>
    <col min="11" max="11" width="12.125" style="19" customWidth="1"/>
    <col min="12" max="16384" width="11.5" style="19"/>
  </cols>
  <sheetData>
    <row r="1" spans="2:8" ht="26.25" x14ac:dyDescent="0.4">
      <c r="B1" s="69" t="s">
        <v>91</v>
      </c>
      <c r="D1" s="70" t="s">
        <v>197</v>
      </c>
    </row>
    <row r="2" spans="2:8" ht="11.25" customHeight="1" x14ac:dyDescent="0.25">
      <c r="B2" s="74" t="s">
        <v>138</v>
      </c>
    </row>
    <row r="3" spans="2:8" ht="13.5" customHeight="1" x14ac:dyDescent="0.25">
      <c r="B3" s="74" t="s">
        <v>139</v>
      </c>
    </row>
    <row r="4" spans="2:8" ht="10.5" customHeight="1" x14ac:dyDescent="0.25">
      <c r="B4" s="73"/>
    </row>
    <row r="5" spans="2:8" x14ac:dyDescent="0.25">
      <c r="B5" s="71" t="s">
        <v>22</v>
      </c>
      <c r="C5" s="28"/>
    </row>
    <row r="6" spans="2:8" x14ac:dyDescent="0.25">
      <c r="B6" s="41"/>
      <c r="C6" s="41"/>
    </row>
    <row r="7" spans="2:8" x14ac:dyDescent="0.25">
      <c r="B7" s="19" t="s">
        <v>84</v>
      </c>
    </row>
    <row r="8" spans="2:8" x14ac:dyDescent="0.25">
      <c r="B8" s="46" t="s">
        <v>95</v>
      </c>
      <c r="C8" s="46"/>
      <c r="G8"/>
      <c r="H8"/>
    </row>
    <row r="9" spans="2:8" x14ac:dyDescent="0.25">
      <c r="B9" s="19" t="s">
        <v>96</v>
      </c>
      <c r="G9"/>
      <c r="H9"/>
    </row>
    <row r="10" spans="2:8" x14ac:dyDescent="0.25">
      <c r="B10" s="19" t="s">
        <v>140</v>
      </c>
      <c r="G10"/>
      <c r="H10"/>
    </row>
    <row r="11" spans="2:8" x14ac:dyDescent="0.25">
      <c r="B11" s="19" t="s">
        <v>107</v>
      </c>
      <c r="D11" s="41"/>
    </row>
    <row r="12" spans="2:8" x14ac:dyDescent="0.25">
      <c r="B12" s="19" t="s">
        <v>115</v>
      </c>
      <c r="D12" s="41"/>
    </row>
    <row r="13" spans="2:8" x14ac:dyDescent="0.25">
      <c r="B13" s="19" t="s">
        <v>112</v>
      </c>
      <c r="D13" s="41"/>
    </row>
    <row r="14" spans="2:8" x14ac:dyDescent="0.25">
      <c r="D14" s="41"/>
    </row>
    <row r="15" spans="2:8" x14ac:dyDescent="0.25">
      <c r="B15" s="19" t="s">
        <v>121</v>
      </c>
      <c r="C15" s="140"/>
      <c r="D15" s="140"/>
      <c r="E15" s="140"/>
      <c r="F15" s="140"/>
      <c r="G15" s="140"/>
    </row>
    <row r="16" spans="2:8" x14ac:dyDescent="0.25">
      <c r="B16" s="19" t="s">
        <v>108</v>
      </c>
      <c r="C16" s="49"/>
      <c r="D16" s="19" t="s">
        <v>114</v>
      </c>
    </row>
    <row r="17" spans="2:10" x14ac:dyDescent="0.25">
      <c r="B17" s="41" t="s">
        <v>106</v>
      </c>
      <c r="C17" s="28"/>
    </row>
    <row r="18" spans="2:10" x14ac:dyDescent="0.25">
      <c r="E18" s="41"/>
    </row>
    <row r="19" spans="2:10" x14ac:dyDescent="0.25">
      <c r="B19" s="50" t="s">
        <v>113</v>
      </c>
      <c r="C19" s="50" t="s">
        <v>120</v>
      </c>
    </row>
    <row r="20" spans="2:10" x14ac:dyDescent="0.25">
      <c r="B20" s="51"/>
      <c r="C20" s="51"/>
    </row>
    <row r="21" spans="2:10" x14ac:dyDescent="0.25">
      <c r="B21" s="51"/>
      <c r="C21" s="51"/>
    </row>
    <row r="22" spans="2:10" x14ac:dyDescent="0.25">
      <c r="B22" s="48"/>
      <c r="C22" s="48"/>
    </row>
    <row r="23" spans="2:10" x14ac:dyDescent="0.25">
      <c r="B23" s="26" t="s">
        <v>137</v>
      </c>
      <c r="E23" s="20"/>
      <c r="G23" s="37" t="s">
        <v>109</v>
      </c>
      <c r="H23" s="37"/>
    </row>
    <row r="24" spans="2:10" ht="21" thickBot="1" x14ac:dyDescent="0.35">
      <c r="B24" s="21" t="s">
        <v>4</v>
      </c>
      <c r="C24" s="21"/>
      <c r="D24" s="21"/>
      <c r="E24" s="117"/>
      <c r="F24" s="19" t="s">
        <v>6</v>
      </c>
      <c r="G24" s="29"/>
      <c r="H24" s="30"/>
      <c r="I24" s="23"/>
      <c r="J24" s="24"/>
    </row>
    <row r="25" spans="2:10" ht="39.75" customHeight="1" thickBot="1" x14ac:dyDescent="0.35">
      <c r="B25" s="75" t="s">
        <v>97</v>
      </c>
      <c r="C25" s="47"/>
      <c r="D25" s="76" t="s">
        <v>122</v>
      </c>
      <c r="E25" s="117"/>
      <c r="F25" s="19" t="s">
        <v>6</v>
      </c>
      <c r="G25" s="29"/>
      <c r="H25" s="30"/>
      <c r="I25" s="23"/>
      <c r="J25" s="24"/>
    </row>
    <row r="26" spans="2:10" ht="21" thickBot="1" x14ac:dyDescent="0.35">
      <c r="B26" s="21" t="s">
        <v>94</v>
      </c>
      <c r="C26" s="21"/>
      <c r="D26" s="21"/>
      <c r="E26" s="117"/>
      <c r="F26" s="19" t="s">
        <v>6</v>
      </c>
      <c r="G26" s="29"/>
      <c r="H26" s="30"/>
      <c r="I26" s="23"/>
      <c r="J26" s="24"/>
    </row>
    <row r="27" spans="2:10" ht="21" thickBot="1" x14ac:dyDescent="0.35">
      <c r="B27" s="21" t="s">
        <v>5</v>
      </c>
      <c r="C27" s="21"/>
      <c r="D27" s="21"/>
      <c r="E27" s="117"/>
      <c r="F27" s="19" t="s">
        <v>6</v>
      </c>
      <c r="G27" s="29"/>
      <c r="H27" s="30"/>
      <c r="I27" s="23"/>
      <c r="J27" s="24"/>
    </row>
    <row r="28" spans="2:10" ht="21" thickBot="1" x14ac:dyDescent="0.35">
      <c r="B28" s="21" t="s">
        <v>0</v>
      </c>
      <c r="C28" s="21"/>
      <c r="D28" s="21"/>
      <c r="E28" s="117"/>
      <c r="F28" s="19" t="s">
        <v>6</v>
      </c>
      <c r="G28" s="29"/>
      <c r="H28" s="30"/>
      <c r="I28" s="23"/>
      <c r="J28" s="24"/>
    </row>
    <row r="29" spans="2:10" ht="21" thickBot="1" x14ac:dyDescent="0.35">
      <c r="B29" s="21" t="s">
        <v>7</v>
      </c>
      <c r="C29" s="21"/>
      <c r="D29" s="21"/>
      <c r="E29" s="117"/>
      <c r="F29" s="19" t="s">
        <v>6</v>
      </c>
      <c r="G29" s="29"/>
      <c r="H29" s="30"/>
      <c r="I29" s="23"/>
      <c r="J29" s="24"/>
    </row>
    <row r="30" spans="2:10" ht="21" thickBot="1" x14ac:dyDescent="0.35">
      <c r="B30" s="21" t="s">
        <v>8</v>
      </c>
      <c r="C30" s="21"/>
      <c r="D30" s="21"/>
      <c r="E30" s="117"/>
      <c r="F30" s="19" t="s">
        <v>6</v>
      </c>
      <c r="G30" s="29"/>
      <c r="H30" s="30"/>
      <c r="I30" s="23"/>
      <c r="J30" s="24"/>
    </row>
    <row r="31" spans="2:10" ht="21" thickBot="1" x14ac:dyDescent="0.35">
      <c r="B31" s="21" t="s">
        <v>9</v>
      </c>
      <c r="C31" s="21"/>
      <c r="D31" s="21"/>
      <c r="E31" s="117"/>
      <c r="F31" s="19" t="s">
        <v>6</v>
      </c>
      <c r="G31" s="29"/>
      <c r="H31" s="30"/>
      <c r="I31" s="23"/>
      <c r="J31" s="24"/>
    </row>
    <row r="32" spans="2:10" ht="21" thickBot="1" x14ac:dyDescent="0.35">
      <c r="B32" s="21" t="s">
        <v>17</v>
      </c>
      <c r="C32" s="21"/>
      <c r="D32" s="21"/>
      <c r="E32" s="117"/>
      <c r="F32" s="19" t="s">
        <v>6</v>
      </c>
      <c r="G32" s="29"/>
      <c r="H32" s="30"/>
      <c r="I32" s="23"/>
      <c r="J32" s="24"/>
    </row>
    <row r="33" spans="2:10" ht="21" thickBot="1" x14ac:dyDescent="0.35">
      <c r="B33" s="21" t="s">
        <v>119</v>
      </c>
      <c r="E33" s="117"/>
      <c r="F33" s="19" t="s">
        <v>6</v>
      </c>
      <c r="G33" s="29"/>
      <c r="H33" s="23"/>
      <c r="I33" s="23"/>
      <c r="J33" s="24"/>
    </row>
    <row r="34" spans="2:10" x14ac:dyDescent="0.25">
      <c r="E34" s="22"/>
      <c r="G34" s="23"/>
      <c r="H34" s="23"/>
    </row>
    <row r="35" spans="2:10" ht="18.75" x14ac:dyDescent="0.3">
      <c r="B35" s="19" t="s">
        <v>117</v>
      </c>
      <c r="E35" s="40"/>
    </row>
    <row r="36" spans="2:10" ht="18.75" x14ac:dyDescent="0.3">
      <c r="B36" s="25" t="s">
        <v>118</v>
      </c>
      <c r="E36" s="40"/>
    </row>
    <row r="37" spans="2:10" ht="18.75" x14ac:dyDescent="0.3">
      <c r="B37" s="25" t="s">
        <v>116</v>
      </c>
      <c r="E37" s="40"/>
    </row>
    <row r="38" spans="2:10" ht="21" thickBot="1" x14ac:dyDescent="0.35">
      <c r="B38" s="25" t="s">
        <v>85</v>
      </c>
      <c r="C38" s="19" t="s">
        <v>2</v>
      </c>
      <c r="E38" s="117"/>
      <c r="F38" s="19" t="s">
        <v>6</v>
      </c>
      <c r="G38" s="29"/>
      <c r="H38" s="30"/>
    </row>
    <row r="39" spans="2:10" ht="21" thickBot="1" x14ac:dyDescent="0.35">
      <c r="C39" s="19" t="s">
        <v>3</v>
      </c>
      <c r="E39" s="117"/>
      <c r="F39" s="19" t="s">
        <v>6</v>
      </c>
      <c r="G39" s="29"/>
      <c r="H39" s="30"/>
    </row>
    <row r="40" spans="2:10" x14ac:dyDescent="0.25">
      <c r="E40" s="118"/>
    </row>
    <row r="41" spans="2:10" ht="18.75" x14ac:dyDescent="0.3">
      <c r="B41" s="27" t="s">
        <v>136</v>
      </c>
      <c r="C41" s="27"/>
      <c r="D41" s="27"/>
      <c r="E41" s="119"/>
    </row>
    <row r="42" spans="2:10" ht="21" thickBot="1" x14ac:dyDescent="0.35">
      <c r="B42" s="19" t="s">
        <v>16</v>
      </c>
      <c r="C42" s="72"/>
      <c r="D42" s="19" t="s">
        <v>110</v>
      </c>
      <c r="E42" s="119"/>
      <c r="G42" s="37" t="s">
        <v>109</v>
      </c>
    </row>
    <row r="43" spans="2:10" ht="21" thickBot="1" x14ac:dyDescent="0.35">
      <c r="B43" s="25" t="s">
        <v>66</v>
      </c>
      <c r="C43" s="25"/>
      <c r="D43" s="25"/>
      <c r="E43" s="117"/>
      <c r="F43" s="19" t="s">
        <v>6</v>
      </c>
      <c r="G43" s="29"/>
      <c r="H43" s="30"/>
    </row>
    <row r="44" spans="2:10" ht="21" thickBot="1" x14ac:dyDescent="0.35">
      <c r="B44" s="25" t="s">
        <v>11</v>
      </c>
      <c r="C44" s="25"/>
      <c r="D44" s="25"/>
      <c r="E44" s="117"/>
      <c r="F44" s="19" t="s">
        <v>6</v>
      </c>
      <c r="G44" s="29"/>
      <c r="H44" s="30"/>
    </row>
    <row r="45" spans="2:10" ht="21" thickBot="1" x14ac:dyDescent="0.35">
      <c r="B45" s="25" t="s">
        <v>13</v>
      </c>
      <c r="C45" s="25"/>
      <c r="D45" s="25"/>
      <c r="E45" s="117"/>
      <c r="F45" s="19" t="s">
        <v>6</v>
      </c>
      <c r="G45" s="29"/>
      <c r="H45" s="30"/>
    </row>
    <row r="46" spans="2:10" ht="21" thickBot="1" x14ac:dyDescent="0.35">
      <c r="B46" s="25" t="s">
        <v>14</v>
      </c>
      <c r="C46" s="25"/>
      <c r="D46" s="25"/>
      <c r="E46" s="117"/>
      <c r="F46" s="19" t="s">
        <v>6</v>
      </c>
      <c r="G46" s="29"/>
      <c r="H46" s="30"/>
    </row>
    <row r="47" spans="2:10" ht="21" thickBot="1" x14ac:dyDescent="0.35">
      <c r="B47" s="25" t="s">
        <v>87</v>
      </c>
      <c r="C47" s="25"/>
      <c r="D47" s="25"/>
      <c r="E47" s="117"/>
      <c r="F47" s="19" t="s">
        <v>6</v>
      </c>
      <c r="G47" s="29"/>
      <c r="H47" s="30"/>
    </row>
    <row r="48" spans="2:10" ht="21" thickBot="1" x14ac:dyDescent="0.35">
      <c r="B48" s="25" t="s">
        <v>18</v>
      </c>
      <c r="C48" s="25"/>
      <c r="D48" s="25"/>
      <c r="E48" s="117"/>
      <c r="F48" s="19" t="s">
        <v>6</v>
      </c>
      <c r="G48" s="29"/>
      <c r="H48" s="30"/>
    </row>
    <row r="49" spans="2:8" ht="21" thickBot="1" x14ac:dyDescent="0.35">
      <c r="B49" s="25" t="s">
        <v>15</v>
      </c>
      <c r="E49" s="117"/>
      <c r="F49" s="19" t="s">
        <v>6</v>
      </c>
      <c r="G49" s="29"/>
      <c r="H49" s="30"/>
    </row>
    <row r="50" spans="2:8" ht="18.75" thickBot="1" x14ac:dyDescent="0.3">
      <c r="E50" s="20"/>
    </row>
    <row r="51" spans="2:8" ht="18.75" thickBot="1" x14ac:dyDescent="0.3">
      <c r="B51" s="52" t="s">
        <v>19</v>
      </c>
      <c r="C51" s="53"/>
      <c r="D51" s="53"/>
      <c r="E51" s="54"/>
      <c r="F51" s="55"/>
      <c r="G51" s="56"/>
    </row>
    <row r="52" spans="2:8" ht="18.75" thickBot="1" x14ac:dyDescent="0.3">
      <c r="B52" s="57" t="s">
        <v>98</v>
      </c>
      <c r="C52" s="41"/>
      <c r="D52" s="41"/>
      <c r="E52" s="58"/>
      <c r="F52" s="31"/>
      <c r="G52" s="34" t="s">
        <v>67</v>
      </c>
    </row>
    <row r="53" spans="2:8" ht="18.75" thickBot="1" x14ac:dyDescent="0.3">
      <c r="B53" s="57" t="s">
        <v>99</v>
      </c>
      <c r="C53" s="41"/>
      <c r="D53" s="41"/>
      <c r="E53" s="58"/>
      <c r="F53" s="31"/>
      <c r="G53" s="34" t="s">
        <v>68</v>
      </c>
    </row>
    <row r="54" spans="2:8" x14ac:dyDescent="0.25">
      <c r="B54" s="57"/>
      <c r="C54" s="41"/>
      <c r="D54" s="41"/>
      <c r="E54" s="58"/>
      <c r="F54" s="41"/>
      <c r="G54" s="59"/>
    </row>
    <row r="55" spans="2:8" x14ac:dyDescent="0.25">
      <c r="B55" s="57" t="s">
        <v>69</v>
      </c>
      <c r="C55" s="41"/>
      <c r="D55" s="41"/>
      <c r="E55" s="58"/>
      <c r="F55" s="41"/>
      <c r="G55" s="59"/>
    </row>
    <row r="56" spans="2:8" ht="18.75" thickBot="1" x14ac:dyDescent="0.3">
      <c r="B56" s="60" t="s">
        <v>101</v>
      </c>
      <c r="C56" s="61"/>
      <c r="D56" s="61"/>
      <c r="E56" s="62"/>
      <c r="F56" s="61"/>
      <c r="G56" s="63"/>
    </row>
    <row r="57" spans="2:8" ht="18.75" thickBot="1" x14ac:dyDescent="0.3">
      <c r="E57" s="20"/>
    </row>
    <row r="58" spans="2:8" ht="18.75" thickBot="1" x14ac:dyDescent="0.3">
      <c r="B58" s="52" t="s">
        <v>20</v>
      </c>
      <c r="C58" s="53"/>
      <c r="D58" s="53"/>
      <c r="E58" s="54"/>
      <c r="F58" s="55"/>
      <c r="G58" s="56"/>
    </row>
    <row r="59" spans="2:8" ht="21" thickBot="1" x14ac:dyDescent="0.35">
      <c r="B59" s="57" t="s">
        <v>86</v>
      </c>
      <c r="C59" s="41"/>
      <c r="D59" s="64"/>
      <c r="E59" s="58"/>
      <c r="F59" s="38"/>
      <c r="G59" s="59" t="s">
        <v>100</v>
      </c>
    </row>
    <row r="60" spans="2:8" ht="21" thickBot="1" x14ac:dyDescent="0.35">
      <c r="B60" s="57"/>
      <c r="C60" s="41"/>
      <c r="D60" s="64"/>
      <c r="E60" s="58"/>
      <c r="F60" s="39"/>
      <c r="G60" s="59"/>
    </row>
    <row r="61" spans="2:8" ht="18.75" thickBot="1" x14ac:dyDescent="0.3">
      <c r="B61" s="57" t="s">
        <v>78</v>
      </c>
      <c r="C61" s="41"/>
      <c r="D61" s="64"/>
      <c r="E61" s="58"/>
      <c r="F61" s="31"/>
      <c r="G61" s="34" t="s">
        <v>67</v>
      </c>
    </row>
    <row r="62" spans="2:8" ht="18.75" thickBot="1" x14ac:dyDescent="0.3">
      <c r="B62" s="65"/>
      <c r="C62" s="64"/>
      <c r="D62" s="64"/>
      <c r="E62" s="58"/>
      <c r="F62" s="31"/>
      <c r="G62" s="34" t="s">
        <v>68</v>
      </c>
    </row>
    <row r="63" spans="2:8" ht="18.75" thickBot="1" x14ac:dyDescent="0.3">
      <c r="B63" s="60" t="s">
        <v>103</v>
      </c>
      <c r="C63" s="66"/>
      <c r="D63" s="66"/>
      <c r="E63" s="62"/>
      <c r="F63" s="61"/>
      <c r="G63" s="63"/>
    </row>
    <row r="64" spans="2:8" ht="18.75" thickBot="1" x14ac:dyDescent="0.3">
      <c r="E64" s="20"/>
    </row>
    <row r="65" spans="2:7" ht="18.75" thickBot="1" x14ac:dyDescent="0.3">
      <c r="B65" s="52" t="s">
        <v>21</v>
      </c>
      <c r="C65" s="53"/>
      <c r="D65" s="53"/>
      <c r="E65" s="54"/>
      <c r="F65" s="55"/>
      <c r="G65" s="56"/>
    </row>
    <row r="66" spans="2:7" ht="18.75" thickBot="1" x14ac:dyDescent="0.3">
      <c r="B66" s="57" t="s">
        <v>70</v>
      </c>
      <c r="C66" s="41"/>
      <c r="D66" s="64"/>
      <c r="E66" s="58"/>
      <c r="F66" s="31"/>
      <c r="G66" s="34" t="s">
        <v>67</v>
      </c>
    </row>
    <row r="67" spans="2:7" ht="18.75" thickBot="1" x14ac:dyDescent="0.3">
      <c r="B67" s="65"/>
      <c r="C67" s="64"/>
      <c r="D67" s="64"/>
      <c r="E67" s="58"/>
      <c r="F67" s="31"/>
      <c r="G67" s="34" t="s">
        <v>68</v>
      </c>
    </row>
    <row r="68" spans="2:7" ht="18.75" thickBot="1" x14ac:dyDescent="0.3">
      <c r="B68" s="60" t="s">
        <v>102</v>
      </c>
      <c r="C68" s="61"/>
      <c r="D68" s="61"/>
      <c r="E68" s="62"/>
      <c r="F68" s="61"/>
      <c r="G68" s="63"/>
    </row>
    <row r="69" spans="2:7" ht="18.75" thickBot="1" x14ac:dyDescent="0.3">
      <c r="E69" s="20"/>
    </row>
    <row r="70" spans="2:7" ht="18.75" thickBot="1" x14ac:dyDescent="0.3">
      <c r="B70" s="67" t="s">
        <v>111</v>
      </c>
      <c r="C70" s="68"/>
      <c r="D70" s="68"/>
      <c r="E70" s="54"/>
      <c r="F70" s="55"/>
      <c r="G70" s="56"/>
    </row>
    <row r="71" spans="2:7" ht="18.75" thickBot="1" x14ac:dyDescent="0.3">
      <c r="B71" s="57" t="s">
        <v>72</v>
      </c>
      <c r="C71" s="41"/>
      <c r="D71" s="41"/>
      <c r="E71" s="58"/>
      <c r="F71" s="31"/>
      <c r="G71" s="34" t="s">
        <v>67</v>
      </c>
    </row>
    <row r="72" spans="2:7" ht="18.75" thickBot="1" x14ac:dyDescent="0.3">
      <c r="B72" s="57"/>
      <c r="C72" s="41"/>
      <c r="D72" s="41"/>
      <c r="E72" s="58"/>
      <c r="F72" s="31"/>
      <c r="G72" s="34" t="s">
        <v>68</v>
      </c>
    </row>
    <row r="73" spans="2:7" ht="18.75" thickBot="1" x14ac:dyDescent="0.3">
      <c r="B73" s="60" t="s">
        <v>73</v>
      </c>
      <c r="C73" s="61"/>
      <c r="D73" s="61"/>
      <c r="E73" s="62"/>
      <c r="F73" s="61"/>
      <c r="G73" s="63"/>
    </row>
    <row r="74" spans="2:7" x14ac:dyDescent="0.25">
      <c r="B74" s="41"/>
      <c r="C74" s="41"/>
      <c r="D74" s="41"/>
      <c r="E74" s="58"/>
      <c r="F74" s="41"/>
      <c r="G74" s="41"/>
    </row>
    <row r="75" spans="2:7" x14ac:dyDescent="0.25">
      <c r="B75" s="26" t="s">
        <v>71</v>
      </c>
      <c r="C75" s="26"/>
      <c r="D75" s="26"/>
    </row>
    <row r="76" spans="2:7" x14ac:dyDescent="0.25">
      <c r="B76" s="21" t="s">
        <v>24</v>
      </c>
    </row>
    <row r="77" spans="2:7" x14ac:dyDescent="0.25">
      <c r="B77" s="21" t="s">
        <v>25</v>
      </c>
    </row>
    <row r="78" spans="2:7" x14ac:dyDescent="0.25">
      <c r="B78" s="21" t="s">
        <v>104</v>
      </c>
    </row>
    <row r="79" spans="2:7" x14ac:dyDescent="0.25">
      <c r="B79" s="21" t="s">
        <v>26</v>
      </c>
    </row>
    <row r="80" spans="2:7" x14ac:dyDescent="0.25">
      <c r="B80" s="21" t="s">
        <v>105</v>
      </c>
    </row>
    <row r="81" spans="2:3" x14ac:dyDescent="0.25">
      <c r="B81" s="21" t="s">
        <v>10</v>
      </c>
    </row>
    <row r="83" spans="2:3" x14ac:dyDescent="0.25">
      <c r="B83" s="26" t="s">
        <v>87</v>
      </c>
      <c r="C83" s="26"/>
    </row>
    <row r="84" spans="2:3" x14ac:dyDescent="0.25">
      <c r="B84" s="21" t="s">
        <v>88</v>
      </c>
    </row>
    <row r="85" spans="2:3" x14ac:dyDescent="0.25">
      <c r="B85" s="21" t="s">
        <v>89</v>
      </c>
    </row>
    <row r="86" spans="2:3" x14ac:dyDescent="0.25">
      <c r="B86" s="21" t="s">
        <v>90</v>
      </c>
    </row>
    <row r="87" spans="2:3" x14ac:dyDescent="0.25">
      <c r="B87" s="21"/>
    </row>
    <row r="88" spans="2:3" x14ac:dyDescent="0.25">
      <c r="B88" s="21"/>
    </row>
    <row r="89" spans="2:3" x14ac:dyDescent="0.25">
      <c r="B89" s="21"/>
    </row>
  </sheetData>
  <mergeCells count="1">
    <mergeCell ref="C15:G15"/>
  </mergeCells>
  <pageMargins left="0.25" right="0.25" top="0.75" bottom="0.75" header="0.3" footer="0.3"/>
  <pageSetup scale="69" fitToHeight="0" orientation="portrait" r:id="rId1"/>
  <customProperties>
    <customPr name="OrphanNamesChecke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topLeftCell="A73" zoomScaleNormal="100" workbookViewId="0">
      <selection activeCell="H74" sqref="H74"/>
    </sheetView>
  </sheetViews>
  <sheetFormatPr baseColWidth="10" defaultColWidth="11" defaultRowHeight="14.25" outlineLevelRow="1" x14ac:dyDescent="0.2"/>
  <cols>
    <col min="1" max="1" width="8" customWidth="1"/>
    <col min="2" max="2" width="19" customWidth="1"/>
    <col min="3" max="3" width="21" customWidth="1"/>
    <col min="4" max="4" width="15" customWidth="1"/>
    <col min="5" max="6" width="16.5" customWidth="1"/>
    <col min="7" max="7" width="16.125" customWidth="1"/>
    <col min="8" max="8" width="19.375" customWidth="1"/>
    <col min="9" max="9" width="11.375" customWidth="1"/>
    <col min="10" max="10" width="13" customWidth="1"/>
    <col min="11" max="11" width="16.125" customWidth="1"/>
    <col min="13" max="14" width="7.5" customWidth="1"/>
  </cols>
  <sheetData>
    <row r="1" spans="1:12" x14ac:dyDescent="0.2">
      <c r="B1" t="s">
        <v>83</v>
      </c>
      <c r="C1">
        <f>Questionnaire!C5</f>
        <v>0</v>
      </c>
    </row>
    <row r="2" spans="1:12" x14ac:dyDescent="0.2">
      <c r="B2" t="s">
        <v>27</v>
      </c>
      <c r="C2">
        <f>Questionnaire!C15</f>
        <v>0</v>
      </c>
    </row>
    <row r="4" spans="1:12" s="4" customFormat="1" x14ac:dyDescent="0.2">
      <c r="A4" s="4" t="s">
        <v>28</v>
      </c>
    </row>
    <row r="5" spans="1:12" x14ac:dyDescent="0.2">
      <c r="B5" t="s">
        <v>75</v>
      </c>
      <c r="C5" s="36">
        <f>Questionnaire!C16</f>
        <v>0</v>
      </c>
    </row>
    <row r="6" spans="1:12" x14ac:dyDescent="0.2">
      <c r="B6" t="s">
        <v>147</v>
      </c>
      <c r="C6">
        <f>YEAR(C5)</f>
        <v>1900</v>
      </c>
      <c r="G6" s="80" t="e">
        <f>D67</f>
        <v>#DIV/0!</v>
      </c>
      <c r="H6" s="80" t="e">
        <f>D68</f>
        <v>#DIV/0!</v>
      </c>
    </row>
    <row r="7" spans="1:12" x14ac:dyDescent="0.2">
      <c r="D7" t="s">
        <v>31</v>
      </c>
      <c r="G7" t="s">
        <v>29</v>
      </c>
      <c r="H7" t="s">
        <v>79</v>
      </c>
      <c r="I7" t="s">
        <v>30</v>
      </c>
    </row>
    <row r="8" spans="1:12" x14ac:dyDescent="0.2">
      <c r="B8" t="s">
        <v>32</v>
      </c>
      <c r="C8" s="42">
        <f>Questionnaire!E24</f>
        <v>0</v>
      </c>
      <c r="D8" s="44">
        <f>Questionnaire!G24</f>
        <v>0</v>
      </c>
      <c r="E8" s="43"/>
      <c r="F8" s="1"/>
      <c r="G8" s="1" t="e">
        <f>C8*$D$67</f>
        <v>#DIV/0!</v>
      </c>
      <c r="H8" s="2" t="e">
        <f>$D$68*C8</f>
        <v>#DIV/0!</v>
      </c>
      <c r="I8" s="2" t="e">
        <f>C8-G8-H8</f>
        <v>#DIV/0!</v>
      </c>
    </row>
    <row r="9" spans="1:12" x14ac:dyDescent="0.2">
      <c r="B9" t="s">
        <v>33</v>
      </c>
      <c r="C9" s="42">
        <f>Questionnaire!E27</f>
        <v>0</v>
      </c>
      <c r="D9" s="44">
        <f>Questionnaire!G27</f>
        <v>0</v>
      </c>
      <c r="E9" s="43"/>
      <c r="F9" s="1"/>
      <c r="G9" s="1">
        <v>0</v>
      </c>
      <c r="H9" s="2">
        <f>C9</f>
        <v>0</v>
      </c>
      <c r="I9" s="2">
        <f t="shared" ref="I9:I15" si="0">C9-G9-H9</f>
        <v>0</v>
      </c>
    </row>
    <row r="10" spans="1:12" x14ac:dyDescent="0.2">
      <c r="B10" t="s">
        <v>0</v>
      </c>
      <c r="C10" s="42">
        <f>Questionnaire!E28</f>
        <v>0</v>
      </c>
      <c r="D10" s="44">
        <f>Questionnaire!G28</f>
        <v>0</v>
      </c>
      <c r="E10" s="43"/>
      <c r="F10" s="1"/>
      <c r="G10" s="1" t="e">
        <f>C10*$D$67</f>
        <v>#DIV/0!</v>
      </c>
      <c r="H10" s="2" t="e">
        <f>$D$68*C10</f>
        <v>#DIV/0!</v>
      </c>
      <c r="I10" s="2" t="e">
        <f t="shared" si="0"/>
        <v>#DIV/0!</v>
      </c>
    </row>
    <row r="11" spans="1:12" x14ac:dyDescent="0.2">
      <c r="B11" t="s">
        <v>34</v>
      </c>
      <c r="C11" s="42">
        <f>Questionnaire!E29</f>
        <v>0</v>
      </c>
      <c r="D11" s="44">
        <f>Questionnaire!G29</f>
        <v>0</v>
      </c>
      <c r="E11" s="43"/>
      <c r="F11" s="1"/>
      <c r="G11" s="1" t="e">
        <f>C11*$D$67</f>
        <v>#DIV/0!</v>
      </c>
      <c r="H11" s="2" t="e">
        <f>$D$68*C11</f>
        <v>#DIV/0!</v>
      </c>
      <c r="I11" s="2" t="e">
        <f t="shared" si="0"/>
        <v>#DIV/0!</v>
      </c>
    </row>
    <row r="12" spans="1:12" x14ac:dyDescent="0.2">
      <c r="B12" t="s">
        <v>35</v>
      </c>
      <c r="C12" s="42">
        <f>Questionnaire!E30</f>
        <v>0</v>
      </c>
      <c r="D12" s="44">
        <f>Questionnaire!G30</f>
        <v>0</v>
      </c>
      <c r="E12" s="43"/>
      <c r="F12" s="1"/>
      <c r="G12" s="1" t="e">
        <f>C12*$D$67</f>
        <v>#DIV/0!</v>
      </c>
      <c r="H12" s="2" t="e">
        <f>$D$68*C12</f>
        <v>#DIV/0!</v>
      </c>
      <c r="I12" s="2" t="e">
        <f t="shared" si="0"/>
        <v>#DIV/0!</v>
      </c>
    </row>
    <row r="13" spans="1:12" x14ac:dyDescent="0.2">
      <c r="B13" t="s">
        <v>14</v>
      </c>
      <c r="C13" s="42">
        <f>Questionnaire!E31</f>
        <v>0</v>
      </c>
      <c r="D13" s="44">
        <f>Questionnaire!G31</f>
        <v>0</v>
      </c>
      <c r="E13" s="43"/>
      <c r="F13" s="1"/>
      <c r="G13" s="1" t="e">
        <f>C13*$D$67</f>
        <v>#DIV/0!</v>
      </c>
      <c r="H13" s="2" t="e">
        <f>$D$68*C13</f>
        <v>#DIV/0!</v>
      </c>
      <c r="I13" s="2" t="e">
        <f t="shared" si="0"/>
        <v>#DIV/0!</v>
      </c>
      <c r="L13" s="2"/>
    </row>
    <row r="14" spans="1:12" x14ac:dyDescent="0.2">
      <c r="B14" t="s">
        <v>74</v>
      </c>
      <c r="C14" s="42">
        <f>Questionnaire!E32</f>
        <v>0</v>
      </c>
      <c r="D14" s="44">
        <f>Questionnaire!G32</f>
        <v>0</v>
      </c>
      <c r="E14" s="43"/>
      <c r="F14" s="1"/>
      <c r="G14" s="1" t="e">
        <f>C14*$D$67</f>
        <v>#DIV/0!</v>
      </c>
      <c r="H14" s="2" t="e">
        <f>$D$68*C14</f>
        <v>#DIV/0!</v>
      </c>
      <c r="I14" s="2" t="e">
        <f t="shared" si="0"/>
        <v>#DIV/0!</v>
      </c>
    </row>
    <row r="15" spans="1:12" x14ac:dyDescent="0.2">
      <c r="B15" t="s">
        <v>36</v>
      </c>
      <c r="C15" s="42"/>
      <c r="D15" s="42"/>
      <c r="E15" s="1"/>
      <c r="F15" s="1"/>
      <c r="G15" s="1"/>
      <c r="H15" s="2">
        <f>C15</f>
        <v>0</v>
      </c>
      <c r="I15" s="2">
        <f t="shared" si="0"/>
        <v>0</v>
      </c>
    </row>
    <row r="16" spans="1:12" x14ac:dyDescent="0.2">
      <c r="B16" s="5" t="s">
        <v>37</v>
      </c>
      <c r="C16" s="5"/>
      <c r="D16" s="6"/>
      <c r="E16" s="6"/>
      <c r="F16" s="6">
        <f>SUM(C8:C14)</f>
        <v>0</v>
      </c>
      <c r="G16" s="2" t="e">
        <f>SUM(G8:G15)</f>
        <v>#DIV/0!</v>
      </c>
      <c r="H16" s="2" t="e">
        <f>SUM(H8:H15)</f>
        <v>#DIV/0!</v>
      </c>
      <c r="I16" s="2" t="e">
        <f>F16-G16-H16</f>
        <v>#DIV/0!</v>
      </c>
    </row>
    <row r="17" spans="1:9" x14ac:dyDescent="0.2">
      <c r="B17" s="30"/>
      <c r="C17" s="30"/>
      <c r="D17" s="112"/>
      <c r="E17" s="112"/>
      <c r="F17" s="112"/>
      <c r="G17" s="2"/>
      <c r="H17" s="2"/>
      <c r="I17" s="2"/>
    </row>
    <row r="18" spans="1:9" x14ac:dyDescent="0.2">
      <c r="A18" s="4" t="s">
        <v>141</v>
      </c>
      <c r="B18" s="4"/>
      <c r="C18" s="4"/>
      <c r="D18" s="112"/>
      <c r="E18" s="112"/>
      <c r="F18" s="112"/>
      <c r="G18" s="2"/>
      <c r="H18" s="2"/>
      <c r="I18" s="2"/>
    </row>
    <row r="19" spans="1:9" outlineLevel="1" x14ac:dyDescent="0.2">
      <c r="C19" s="1"/>
      <c r="D19" s="1"/>
      <c r="E19" s="1"/>
      <c r="F19" s="1"/>
      <c r="G19" s="80" t="e">
        <f>$D$67</f>
        <v>#DIV/0!</v>
      </c>
      <c r="H19" s="80" t="e">
        <f>$D$68</f>
        <v>#DIV/0!</v>
      </c>
    </row>
    <row r="20" spans="1:9" ht="15" outlineLevel="1" x14ac:dyDescent="0.25">
      <c r="C20" s="1"/>
      <c r="D20" s="91" t="s">
        <v>143</v>
      </c>
      <c r="E20" s="2">
        <f>F16</f>
        <v>0</v>
      </c>
      <c r="G20" s="79" t="s">
        <v>144</v>
      </c>
      <c r="H20" s="79" t="s">
        <v>145</v>
      </c>
    </row>
    <row r="21" spans="1:9" outlineLevel="1" x14ac:dyDescent="0.2">
      <c r="C21" s="1"/>
      <c r="D21" s="81" t="s">
        <v>142</v>
      </c>
      <c r="E21" s="78">
        <v>0.5</v>
      </c>
      <c r="F21" s="77">
        <f>$E$21*F16</f>
        <v>0</v>
      </c>
      <c r="G21" s="77" t="e">
        <f>$E$21*G16</f>
        <v>#DIV/0!</v>
      </c>
      <c r="H21" s="77" t="e">
        <f>$E$21*H16</f>
        <v>#DIV/0!</v>
      </c>
    </row>
    <row r="22" spans="1:9" outlineLevel="1" x14ac:dyDescent="0.2">
      <c r="C22" s="1"/>
      <c r="D22" s="1"/>
      <c r="E22" s="1"/>
      <c r="F22" s="77"/>
      <c r="G22" s="80" t="e">
        <f>$D$67</f>
        <v>#DIV/0!</v>
      </c>
      <c r="H22" s="80" t="e">
        <f>$D$68</f>
        <v>#DIV/0!</v>
      </c>
      <c r="I22" s="2"/>
    </row>
    <row r="23" spans="1:9" ht="15" outlineLevel="1" x14ac:dyDescent="0.25">
      <c r="C23" s="1"/>
      <c r="D23" s="103" t="s">
        <v>146</v>
      </c>
      <c r="E23" s="1">
        <f>Questionnaire!E43</f>
        <v>0</v>
      </c>
      <c r="F23" s="77"/>
      <c r="G23" s="79" t="s">
        <v>144</v>
      </c>
      <c r="H23" s="79" t="s">
        <v>145</v>
      </c>
      <c r="I23" s="78"/>
    </row>
    <row r="24" spans="1:9" outlineLevel="1" x14ac:dyDescent="0.2">
      <c r="C24" s="1"/>
      <c r="D24" s="81" t="s">
        <v>142</v>
      </c>
      <c r="E24" s="78">
        <v>0.5</v>
      </c>
      <c r="F24" s="77">
        <f>E23*E24</f>
        <v>0</v>
      </c>
      <c r="G24" s="77" t="e">
        <f>$F$24*G22</f>
        <v>#DIV/0!</v>
      </c>
      <c r="H24" s="77" t="e">
        <f>H22*F24</f>
        <v>#DIV/0!</v>
      </c>
      <c r="I24" s="2"/>
    </row>
    <row r="25" spans="1:9" outlineLevel="1" x14ac:dyDescent="0.2">
      <c r="C25" s="1"/>
      <c r="D25" s="1"/>
      <c r="E25" s="1"/>
      <c r="F25" s="77"/>
      <c r="H25" s="2"/>
      <c r="I25" s="2"/>
    </row>
    <row r="26" spans="1:9" ht="15" outlineLevel="1" x14ac:dyDescent="0.25">
      <c r="C26" s="1"/>
      <c r="D26" s="103" t="s">
        <v>177</v>
      </c>
      <c r="E26" s="82" t="s">
        <v>172</v>
      </c>
      <c r="F26" s="77">
        <f>F24-F21</f>
        <v>0</v>
      </c>
      <c r="H26" s="2"/>
      <c r="I26" s="2"/>
    </row>
    <row r="27" spans="1:9" outlineLevel="1" x14ac:dyDescent="0.2">
      <c r="C27" s="1"/>
      <c r="D27" s="1"/>
      <c r="E27" s="1"/>
      <c r="F27" s="77"/>
      <c r="H27" s="2"/>
      <c r="I27" s="2"/>
    </row>
    <row r="28" spans="1:9" ht="15" outlineLevel="1" x14ac:dyDescent="0.25">
      <c r="C28" s="1"/>
      <c r="D28" s="91" t="s">
        <v>148</v>
      </c>
      <c r="F28" t="s">
        <v>160</v>
      </c>
      <c r="H28" t="s">
        <v>161</v>
      </c>
      <c r="I28" s="2"/>
    </row>
    <row r="29" spans="1:9" outlineLevel="1" x14ac:dyDescent="0.2">
      <c r="C29" s="1"/>
      <c r="D29" s="1"/>
      <c r="E29" s="82" t="s">
        <v>149</v>
      </c>
      <c r="F29" s="77" t="e">
        <f>H21</f>
        <v>#DIV/0!</v>
      </c>
      <c r="G29" s="82" t="s">
        <v>149</v>
      </c>
      <c r="H29" s="77" t="e">
        <f>F29</f>
        <v>#DIV/0!</v>
      </c>
      <c r="I29" s="2"/>
    </row>
    <row r="30" spans="1:9" outlineLevel="1" x14ac:dyDescent="0.2">
      <c r="C30" s="1"/>
      <c r="D30" s="1"/>
      <c r="E30" s="85" t="s">
        <v>150</v>
      </c>
      <c r="F30" s="86">
        <f>-B95</f>
        <v>-150000</v>
      </c>
      <c r="G30" s="85" t="s">
        <v>150</v>
      </c>
      <c r="H30" s="86">
        <f>-C95</f>
        <v>-251700</v>
      </c>
      <c r="I30" s="89"/>
    </row>
    <row r="31" spans="1:9" outlineLevel="1" x14ac:dyDescent="0.2">
      <c r="C31" s="1"/>
      <c r="D31" s="1"/>
      <c r="E31" s="82" t="s">
        <v>151</v>
      </c>
      <c r="F31" s="77" t="e">
        <f>F29+F30</f>
        <v>#DIV/0!</v>
      </c>
      <c r="G31" s="82" t="s">
        <v>151</v>
      </c>
      <c r="H31" s="77" t="e">
        <f>H29+H30</f>
        <v>#DIV/0!</v>
      </c>
    </row>
    <row r="32" spans="1:9" outlineLevel="1" x14ac:dyDescent="0.2">
      <c r="C32" s="1"/>
      <c r="D32" s="1"/>
      <c r="E32" s="82"/>
      <c r="F32" s="77"/>
      <c r="G32" s="82"/>
      <c r="H32" s="77"/>
    </row>
    <row r="33" spans="2:10" ht="15" outlineLevel="1" x14ac:dyDescent="0.25">
      <c r="D33" s="91" t="s">
        <v>163</v>
      </c>
      <c r="E33" s="88" t="s">
        <v>164</v>
      </c>
      <c r="F33" t="s">
        <v>160</v>
      </c>
      <c r="H33" t="s">
        <v>161</v>
      </c>
      <c r="I33" t="s">
        <v>186</v>
      </c>
      <c r="J33" t="s">
        <v>187</v>
      </c>
    </row>
    <row r="34" spans="2:10" outlineLevel="1" x14ac:dyDescent="0.2">
      <c r="B34" s="84" t="s">
        <v>168</v>
      </c>
      <c r="C34" s="89">
        <v>0</v>
      </c>
      <c r="D34" s="92">
        <v>57375</v>
      </c>
      <c r="E34" s="122">
        <v>0.14499999999999999</v>
      </c>
      <c r="F34" s="123">
        <f>IF(-$F$30&lt;=C34,0,IF(-$F$30&gt;=D34,(D34-C34)*E34,(-$F$30-C34)*E34))</f>
        <v>8319.375</v>
      </c>
      <c r="G34" s="112"/>
      <c r="H34" s="120">
        <f>IF(-$H$30&lt;C34,0,IF(-$H$30&gt;D34,(D34-C34)*E34,(-$H$30-C34)*E34))</f>
        <v>8319.375</v>
      </c>
      <c r="I34" s="126">
        <f>IF(-$F$30&gt;D34,(D34-C34)*E34,(-$F$30-C34)*E34)</f>
        <v>8319.375</v>
      </c>
      <c r="J34" s="126">
        <f>(D34-C34)*E34</f>
        <v>8319.375</v>
      </c>
    </row>
    <row r="35" spans="2:10" outlineLevel="1" x14ac:dyDescent="0.2">
      <c r="C35" s="120">
        <f>D34</f>
        <v>57375</v>
      </c>
      <c r="D35" s="121">
        <v>114750</v>
      </c>
      <c r="E35" s="122">
        <v>0.20499999999999999</v>
      </c>
      <c r="F35" s="123">
        <f t="shared" ref="F35:F38" si="1">IF(-$F$30&lt;=C35,0,IF(-$F$30&gt;=D35,(D35-C35)*E35,(-$F$30-C35)*E35))</f>
        <v>11761.875</v>
      </c>
      <c r="G35" s="112"/>
      <c r="H35" s="120">
        <f t="shared" ref="H35:H38" si="2">IF(-$H$30&lt;C35,0,IF(-$H$30&gt;D35,(D35-C35)*E35,(-$H$30-C35)*E35))</f>
        <v>11761.875</v>
      </c>
      <c r="I35" s="126">
        <f t="shared" ref="I35:I38" si="3">IF(-$F$30&gt;D35,(D35-C35)*E35,(-$F$30-C35)*E35)</f>
        <v>11761.875</v>
      </c>
      <c r="J35" s="126">
        <f>(D35-C35)*E35</f>
        <v>11761.875</v>
      </c>
    </row>
    <row r="36" spans="2:10" outlineLevel="1" x14ac:dyDescent="0.2">
      <c r="C36" s="120">
        <f t="shared" ref="C36:C38" si="4">D35</f>
        <v>114750</v>
      </c>
      <c r="D36" s="121">
        <v>177882</v>
      </c>
      <c r="E36" s="122">
        <v>0.26</v>
      </c>
      <c r="F36" s="123">
        <f t="shared" si="1"/>
        <v>9165</v>
      </c>
      <c r="G36" s="112"/>
      <c r="H36" s="120">
        <f t="shared" si="2"/>
        <v>16414.32</v>
      </c>
      <c r="I36" s="126">
        <f t="shared" si="3"/>
        <v>9165</v>
      </c>
      <c r="J36" s="126">
        <f t="shared" ref="J36:J37" si="5">(D36-C36)*E36</f>
        <v>16414.32</v>
      </c>
    </row>
    <row r="37" spans="2:10" outlineLevel="1" x14ac:dyDescent="0.2">
      <c r="C37" s="120">
        <f t="shared" si="4"/>
        <v>177882</v>
      </c>
      <c r="D37" s="121">
        <v>253414</v>
      </c>
      <c r="E37" s="122">
        <v>0.28999999999999998</v>
      </c>
      <c r="F37" s="123">
        <f t="shared" si="1"/>
        <v>0</v>
      </c>
      <c r="G37" s="112"/>
      <c r="H37" s="120">
        <f t="shared" si="2"/>
        <v>21407.219999999998</v>
      </c>
      <c r="I37" s="126">
        <f t="shared" si="3"/>
        <v>-8085.78</v>
      </c>
      <c r="J37" s="126">
        <f t="shared" si="5"/>
        <v>21904.28</v>
      </c>
    </row>
    <row r="38" spans="2:10" outlineLevel="1" x14ac:dyDescent="0.2">
      <c r="C38" s="120">
        <f t="shared" si="4"/>
        <v>253414</v>
      </c>
      <c r="D38" s="121" t="s">
        <v>185</v>
      </c>
      <c r="E38" s="93">
        <v>0.33</v>
      </c>
      <c r="F38" s="123">
        <f t="shared" si="1"/>
        <v>0</v>
      </c>
      <c r="G38" s="6"/>
      <c r="H38" s="120">
        <f t="shared" si="2"/>
        <v>0</v>
      </c>
      <c r="I38" s="126">
        <f t="shared" si="3"/>
        <v>-34126.620000000003</v>
      </c>
      <c r="J38" s="126"/>
    </row>
    <row r="39" spans="2:10" outlineLevel="1" x14ac:dyDescent="0.2">
      <c r="C39" s="84"/>
      <c r="D39" s="84"/>
      <c r="E39" s="88" t="s">
        <v>165</v>
      </c>
      <c r="F39" s="89">
        <f>SUM(F34:F38)</f>
        <v>29246.25</v>
      </c>
      <c r="G39" s="1"/>
      <c r="H39" s="89">
        <f>SUM(H34:H38)</f>
        <v>57902.789999999994</v>
      </c>
    </row>
    <row r="40" spans="2:10" outlineLevel="1" x14ac:dyDescent="0.2">
      <c r="C40" s="84"/>
      <c r="E40" s="127" t="s">
        <v>188</v>
      </c>
      <c r="F40" s="128">
        <f>0.48*F39</f>
        <v>14038.199999999999</v>
      </c>
      <c r="G40" s="1"/>
      <c r="H40" s="128">
        <f>0.48*H39</f>
        <v>27793.339199999995</v>
      </c>
    </row>
    <row r="41" spans="2:10" outlineLevel="1" x14ac:dyDescent="0.2">
      <c r="C41" s="84"/>
      <c r="E41" s="127" t="s">
        <v>189</v>
      </c>
      <c r="F41" s="89">
        <f>SUM(F39:F40)</f>
        <v>43284.45</v>
      </c>
      <c r="G41" s="1"/>
      <c r="H41" s="89">
        <f>SUM(H39:H40)</f>
        <v>85696.129199999996</v>
      </c>
    </row>
    <row r="42" spans="2:10" outlineLevel="1" x14ac:dyDescent="0.2">
      <c r="C42" s="84"/>
      <c r="D42" s="127"/>
      <c r="E42" s="88"/>
      <c r="G42" s="1"/>
      <c r="H42" s="1"/>
    </row>
    <row r="43" spans="2:10" ht="15" outlineLevel="1" thickBot="1" x14ac:dyDescent="0.25"/>
    <row r="44" spans="2:10" outlineLevel="1" x14ac:dyDescent="0.2">
      <c r="C44" t="s">
        <v>169</v>
      </c>
      <c r="D44" s="89">
        <f>Questionnaire!E43</f>
        <v>0</v>
      </c>
      <c r="E44" s="96" t="s">
        <v>160</v>
      </c>
      <c r="F44" s="97">
        <v>0.5</v>
      </c>
      <c r="G44" s="96" t="s">
        <v>161</v>
      </c>
      <c r="H44" s="97">
        <v>0.5</v>
      </c>
    </row>
    <row r="45" spans="2:10" outlineLevel="1" x14ac:dyDescent="0.2">
      <c r="C45" s="114" t="s">
        <v>170</v>
      </c>
      <c r="D45" s="114" t="s">
        <v>171</v>
      </c>
      <c r="E45" s="115" t="s">
        <v>170</v>
      </c>
      <c r="F45" s="116" t="s">
        <v>171</v>
      </c>
      <c r="G45" s="100" t="s">
        <v>170</v>
      </c>
      <c r="H45" s="101" t="s">
        <v>171</v>
      </c>
    </row>
    <row r="46" spans="2:10" outlineLevel="1" x14ac:dyDescent="0.2">
      <c r="B46" t="s">
        <v>166</v>
      </c>
      <c r="C46" s="80">
        <v>0.25</v>
      </c>
      <c r="D46" s="90">
        <v>0.12875</v>
      </c>
      <c r="E46" s="99">
        <f>$D$44*C47*F44</f>
        <v>0</v>
      </c>
      <c r="F46" s="98">
        <f>D47*D44*F44</f>
        <v>0</v>
      </c>
      <c r="G46" s="102">
        <f>C46*D44*H44</f>
        <v>0</v>
      </c>
      <c r="H46" s="98">
        <f>D44*D46*H44</f>
        <v>0</v>
      </c>
    </row>
    <row r="47" spans="2:10" outlineLevel="1" x14ac:dyDescent="0.2">
      <c r="B47" t="s">
        <v>174</v>
      </c>
      <c r="C47" s="80">
        <v>0.25</v>
      </c>
      <c r="D47" s="90">
        <v>0.12875</v>
      </c>
      <c r="E47" s="99">
        <f>-F26*C47</f>
        <v>0</v>
      </c>
      <c r="F47" s="2">
        <f>-D47*F26</f>
        <v>0</v>
      </c>
      <c r="G47" s="102">
        <f>-F26*C47</f>
        <v>0</v>
      </c>
      <c r="H47" s="98">
        <f>-F26*D47</f>
        <v>0</v>
      </c>
    </row>
    <row r="48" spans="2:10" outlineLevel="1" x14ac:dyDescent="0.2">
      <c r="B48" t="s">
        <v>175</v>
      </c>
      <c r="C48" s="94" t="s">
        <v>167</v>
      </c>
      <c r="D48" s="95" t="s">
        <v>173</v>
      </c>
      <c r="E48" s="99">
        <f>-F39</f>
        <v>-29246.25</v>
      </c>
      <c r="F48" s="95" t="s">
        <v>173</v>
      </c>
      <c r="G48" s="102">
        <f>H39</f>
        <v>57902.789999999994</v>
      </c>
      <c r="H48" s="113" t="s">
        <v>173</v>
      </c>
    </row>
    <row r="49" spans="1:8" ht="15" outlineLevel="1" thickBot="1" x14ac:dyDescent="0.25">
      <c r="B49" s="104" t="s">
        <v>176</v>
      </c>
      <c r="C49" s="105"/>
      <c r="D49" s="106"/>
      <c r="E49" s="107">
        <f>SUM(E46:E48)</f>
        <v>-29246.25</v>
      </c>
      <c r="F49" s="108">
        <f>SUM(F46:F48)</f>
        <v>0</v>
      </c>
      <c r="G49" s="109">
        <f>SUM(G46:G48)</f>
        <v>57902.789999999994</v>
      </c>
      <c r="H49" s="108">
        <f>SUM(H46:H48)</f>
        <v>0</v>
      </c>
    </row>
    <row r="50" spans="1:8" x14ac:dyDescent="0.2">
      <c r="C50" s="80"/>
      <c r="D50" s="89"/>
      <c r="E50" s="89"/>
      <c r="F50" s="89"/>
      <c r="G50" s="1"/>
      <c r="H50" s="1"/>
    </row>
    <row r="51" spans="1:8" x14ac:dyDescent="0.2">
      <c r="B51" t="s">
        <v>23</v>
      </c>
      <c r="C51" s="7" t="s">
        <v>38</v>
      </c>
      <c r="G51" s="1"/>
      <c r="H51" s="1"/>
    </row>
    <row r="52" spans="1:8" x14ac:dyDescent="0.2">
      <c r="C52" t="s">
        <v>39</v>
      </c>
      <c r="G52" s="1"/>
      <c r="H52" s="1"/>
    </row>
    <row r="53" spans="1:8" x14ac:dyDescent="0.2">
      <c r="D53" s="43">
        <f>Questionnaire!E33</f>
        <v>0</v>
      </c>
      <c r="E53" s="43" t="s">
        <v>92</v>
      </c>
      <c r="F53" s="1"/>
    </row>
    <row r="54" spans="1:8" x14ac:dyDescent="0.2">
      <c r="B54" s="8">
        <f>YEAR(C5)</f>
        <v>1900</v>
      </c>
      <c r="C54" s="9">
        <v>0.2</v>
      </c>
      <c r="D54" s="1">
        <f>C54*$D$53</f>
        <v>0</v>
      </c>
    </row>
    <row r="55" spans="1:8" x14ac:dyDescent="0.2">
      <c r="B55" s="8">
        <f>B54+1</f>
        <v>1901</v>
      </c>
      <c r="C55" s="9">
        <v>0.2</v>
      </c>
      <c r="D55" s="1">
        <f>C55*$D$53</f>
        <v>0</v>
      </c>
    </row>
    <row r="56" spans="1:8" x14ac:dyDescent="0.2">
      <c r="B56" s="8">
        <f>B55+1</f>
        <v>1902</v>
      </c>
      <c r="C56" s="9">
        <v>0.2</v>
      </c>
      <c r="D56" s="1">
        <f>C56*$D$53</f>
        <v>0</v>
      </c>
    </row>
    <row r="57" spans="1:8" x14ac:dyDescent="0.2">
      <c r="B57" s="8">
        <f>B56+1</f>
        <v>1903</v>
      </c>
      <c r="C57" s="9">
        <v>0.2</v>
      </c>
      <c r="D57" s="1">
        <f>C57*$D$53</f>
        <v>0</v>
      </c>
    </row>
    <row r="58" spans="1:8" x14ac:dyDescent="0.2">
      <c r="B58" s="8">
        <f>B57+1</f>
        <v>1904</v>
      </c>
      <c r="C58" s="9">
        <v>0.2</v>
      </c>
      <c r="D58" s="1">
        <f>C58*$D$53</f>
        <v>0</v>
      </c>
    </row>
    <row r="59" spans="1:8" x14ac:dyDescent="0.2">
      <c r="C59" s="10">
        <f>SUM(C54:C58)</f>
        <v>1</v>
      </c>
    </row>
    <row r="60" spans="1:8" s="4" customFormat="1" x14ac:dyDescent="0.2">
      <c r="A60" s="4" t="s">
        <v>40</v>
      </c>
      <c r="C60" s="11"/>
    </row>
    <row r="61" spans="1:8" x14ac:dyDescent="0.2">
      <c r="C61" s="10"/>
    </row>
    <row r="62" spans="1:8" x14ac:dyDescent="0.2">
      <c r="B62" t="s">
        <v>41</v>
      </c>
      <c r="C62">
        <f>Questionnaire!E49</f>
        <v>0</v>
      </c>
      <c r="D62" t="s">
        <v>42</v>
      </c>
    </row>
    <row r="63" spans="1:8" x14ac:dyDescent="0.2">
      <c r="C63" s="10"/>
      <c r="D63" t="s">
        <v>80</v>
      </c>
    </row>
    <row r="65" spans="1:11" x14ac:dyDescent="0.2">
      <c r="C65" s="12">
        <v>2013</v>
      </c>
    </row>
    <row r="66" spans="1:11" ht="15.75" customHeight="1" x14ac:dyDescent="0.2">
      <c r="B66" t="s">
        <v>1</v>
      </c>
      <c r="C66" s="1">
        <f>C68+C67</f>
        <v>0</v>
      </c>
      <c r="F66" s="1"/>
    </row>
    <row r="67" spans="1:11" x14ac:dyDescent="0.2">
      <c r="B67" t="s">
        <v>2</v>
      </c>
      <c r="C67" s="1">
        <f>Questionnaire!E38</f>
        <v>0</v>
      </c>
      <c r="D67" s="13" t="e">
        <f>C67/C66</f>
        <v>#DIV/0!</v>
      </c>
      <c r="F67" s="1"/>
      <c r="G67" s="13"/>
    </row>
    <row r="68" spans="1:11" x14ac:dyDescent="0.2">
      <c r="B68" t="s">
        <v>3</v>
      </c>
      <c r="C68" s="1">
        <f>Questionnaire!E39</f>
        <v>0</v>
      </c>
      <c r="D68" s="13" t="e">
        <f>C68/C66</f>
        <v>#DIV/0!</v>
      </c>
      <c r="F68" s="1"/>
      <c r="G68" s="13"/>
    </row>
    <row r="69" spans="1:11" ht="15" thickBot="1" x14ac:dyDescent="0.25"/>
    <row r="70" spans="1:11" ht="15" thickBot="1" x14ac:dyDescent="0.25">
      <c r="D70" s="141" t="s">
        <v>19</v>
      </c>
      <c r="E70" s="142"/>
      <c r="F70" s="143"/>
    </row>
    <row r="71" spans="1:11" x14ac:dyDescent="0.2">
      <c r="B71" s="32" t="s">
        <v>43</v>
      </c>
      <c r="C71" s="32" t="s">
        <v>43</v>
      </c>
      <c r="D71" s="33" t="s">
        <v>77</v>
      </c>
      <c r="E71" s="30" t="s">
        <v>44</v>
      </c>
      <c r="F71" s="34" t="s">
        <v>76</v>
      </c>
    </row>
    <row r="72" spans="1:11" ht="42.6" customHeight="1" x14ac:dyDescent="0.2">
      <c r="B72" s="35" t="s">
        <v>152</v>
      </c>
      <c r="C72" s="35" t="s">
        <v>162</v>
      </c>
      <c r="D72" s="35"/>
      <c r="E72" s="35"/>
      <c r="F72" s="35"/>
      <c r="G72" s="134" t="s">
        <v>153</v>
      </c>
      <c r="H72" s="35" t="s">
        <v>154</v>
      </c>
      <c r="J72" t="s">
        <v>190</v>
      </c>
      <c r="K72" s="130" t="s">
        <v>191</v>
      </c>
    </row>
    <row r="73" spans="1:11" x14ac:dyDescent="0.2">
      <c r="A73" s="8">
        <f>YEAR(C5)</f>
        <v>1900</v>
      </c>
      <c r="B73" s="83">
        <v>150000</v>
      </c>
      <c r="C73" s="83">
        <v>250000</v>
      </c>
      <c r="D73" s="83"/>
      <c r="E73" s="83"/>
      <c r="F73" s="83"/>
      <c r="G73" s="35" t="s">
        <v>155</v>
      </c>
      <c r="H73" s="35" t="s">
        <v>154</v>
      </c>
      <c r="J73">
        <f>IF(A73&gt;YEAR(Questionnaire!$C$42),0,IF(H73=Listes!$B$1,1,0))</f>
        <v>1</v>
      </c>
      <c r="K73" s="129">
        <v>0.25</v>
      </c>
    </row>
    <row r="74" spans="1:11" x14ac:dyDescent="0.2">
      <c r="A74" s="8">
        <f>A73+1</f>
        <v>1901</v>
      </c>
      <c r="B74" s="83">
        <v>0</v>
      </c>
      <c r="C74" s="83">
        <v>500</v>
      </c>
      <c r="D74" s="83"/>
      <c r="E74" s="83"/>
      <c r="F74" s="83"/>
      <c r="G74" s="35" t="s">
        <v>155</v>
      </c>
      <c r="H74" s="35" t="s">
        <v>154</v>
      </c>
      <c r="J74">
        <f>IF(A74&gt;YEAR(Questionnaire!$C$42),0,IF(H74=Listes!$B$1,1,0))</f>
        <v>0</v>
      </c>
      <c r="K74" s="129">
        <v>0.25</v>
      </c>
    </row>
    <row r="75" spans="1:11" x14ac:dyDescent="0.2">
      <c r="A75" s="8">
        <f>A74+1</f>
        <v>1902</v>
      </c>
      <c r="B75" s="83">
        <v>0</v>
      </c>
      <c r="C75" s="83">
        <v>0</v>
      </c>
      <c r="D75" s="83"/>
      <c r="E75" s="83"/>
      <c r="F75" s="83"/>
      <c r="G75" s="35" t="s">
        <v>155</v>
      </c>
      <c r="H75" s="35" t="s">
        <v>154</v>
      </c>
      <c r="J75">
        <f>IF(A75&gt;YEAR(Questionnaire!$C$42),0,IF(H75=Listes!$B$1,1,0))</f>
        <v>0</v>
      </c>
      <c r="K75" s="129">
        <v>0.25</v>
      </c>
    </row>
    <row r="76" spans="1:11" x14ac:dyDescent="0.2">
      <c r="A76" s="8">
        <f>A75+1</f>
        <v>1903</v>
      </c>
      <c r="B76" s="83">
        <v>0</v>
      </c>
      <c r="C76" s="83">
        <v>1200</v>
      </c>
      <c r="D76" s="83"/>
      <c r="E76" s="83"/>
      <c r="F76" s="83"/>
      <c r="G76" s="35" t="s">
        <v>155</v>
      </c>
      <c r="H76" s="35" t="s">
        <v>154</v>
      </c>
      <c r="J76">
        <f>IF(A76&gt;YEAR(Questionnaire!$C$42),0,IF(H76=Listes!$B$1,1,0))</f>
        <v>0</v>
      </c>
      <c r="K76" s="129">
        <v>0.25</v>
      </c>
    </row>
    <row r="77" spans="1:11" x14ac:dyDescent="0.2">
      <c r="A77" s="8">
        <f>A76+1</f>
        <v>1904</v>
      </c>
      <c r="B77" s="83">
        <v>0</v>
      </c>
      <c r="C77" s="83">
        <v>0</v>
      </c>
      <c r="D77" s="83"/>
      <c r="E77" s="83"/>
      <c r="F77" s="83"/>
      <c r="G77" s="35" t="s">
        <v>155</v>
      </c>
      <c r="H77" s="35" t="s">
        <v>154</v>
      </c>
      <c r="J77">
        <f>IF(A77&gt;YEAR(Questionnaire!$C$42),0,IF(H77=Listes!$B$1,1,0))</f>
        <v>0</v>
      </c>
      <c r="K77" s="129">
        <v>0.25</v>
      </c>
    </row>
    <row r="78" spans="1:11" x14ac:dyDescent="0.2">
      <c r="A78" s="8">
        <f t="shared" ref="A78:A82" si="6">A77+1</f>
        <v>1905</v>
      </c>
      <c r="B78" s="83">
        <v>0</v>
      </c>
      <c r="C78" s="83">
        <v>0</v>
      </c>
      <c r="D78" s="83"/>
      <c r="E78" s="83"/>
      <c r="F78" s="83"/>
      <c r="G78" s="35" t="s">
        <v>155</v>
      </c>
      <c r="H78" s="35" t="s">
        <v>154</v>
      </c>
      <c r="J78">
        <f>IF(A78&gt;YEAR(Questionnaire!$C$42),0,IF(H78=Listes!$B$1,1,0))</f>
        <v>0</v>
      </c>
      <c r="K78" s="129">
        <v>0.25</v>
      </c>
    </row>
    <row r="79" spans="1:11" x14ac:dyDescent="0.2">
      <c r="A79" s="8">
        <f t="shared" si="6"/>
        <v>1906</v>
      </c>
      <c r="B79" s="83">
        <v>0</v>
      </c>
      <c r="C79" s="83">
        <v>0</v>
      </c>
      <c r="D79" s="83"/>
      <c r="E79" s="83"/>
      <c r="F79" s="83"/>
      <c r="G79" s="35" t="s">
        <v>155</v>
      </c>
      <c r="H79" s="35" t="s">
        <v>154</v>
      </c>
      <c r="J79">
        <f>IF(A79&gt;YEAR(Questionnaire!$C$42),0,IF(H79=Listes!$B$1,1,0))</f>
        <v>0</v>
      </c>
      <c r="K79" s="129">
        <v>0.25</v>
      </c>
    </row>
    <row r="80" spans="1:11" x14ac:dyDescent="0.2">
      <c r="A80" s="8">
        <f t="shared" si="6"/>
        <v>1907</v>
      </c>
      <c r="B80" s="83">
        <v>0</v>
      </c>
      <c r="C80" s="83">
        <v>0</v>
      </c>
      <c r="D80" s="83"/>
      <c r="E80" s="83"/>
      <c r="F80" s="83"/>
      <c r="G80" s="35" t="s">
        <v>155</v>
      </c>
      <c r="H80" s="35" t="s">
        <v>157</v>
      </c>
      <c r="J80">
        <f>IF(A80&gt;YEAR(Questionnaire!$C$42),0,IF(H80=Listes!$B$1,1,0))</f>
        <v>0</v>
      </c>
      <c r="K80" s="129"/>
    </row>
    <row r="81" spans="1:11" x14ac:dyDescent="0.2">
      <c r="A81" s="8">
        <f t="shared" si="6"/>
        <v>1908</v>
      </c>
      <c r="B81" s="83">
        <v>0</v>
      </c>
      <c r="C81" s="83">
        <v>0</v>
      </c>
      <c r="D81" s="83"/>
      <c r="E81" s="83"/>
      <c r="F81" s="83"/>
      <c r="G81" s="35" t="s">
        <v>156</v>
      </c>
      <c r="H81" s="35" t="s">
        <v>158</v>
      </c>
      <c r="J81">
        <f>IF(A81&gt;YEAR(Questionnaire!$C$42),0,IF(H81=Listes!$B$1,1,0))</f>
        <v>0</v>
      </c>
      <c r="K81" s="129"/>
    </row>
    <row r="82" spans="1:11" x14ac:dyDescent="0.2">
      <c r="A82" s="8">
        <f t="shared" si="6"/>
        <v>1909</v>
      </c>
      <c r="B82" s="83">
        <v>0</v>
      </c>
      <c r="C82" s="83">
        <v>0</v>
      </c>
      <c r="D82" s="83"/>
      <c r="E82" s="83"/>
      <c r="F82" s="83"/>
      <c r="G82" s="35" t="s">
        <v>156</v>
      </c>
      <c r="H82" s="35" t="s">
        <v>158</v>
      </c>
      <c r="J82">
        <f>IF(A82&gt;YEAR(Questionnaire!$C$42),0,IF(H82=Listes!$B$1,1,0))</f>
        <v>0</v>
      </c>
      <c r="K82" s="129"/>
    </row>
    <row r="83" spans="1:11" x14ac:dyDescent="0.2">
      <c r="A83" s="8">
        <f t="shared" ref="A83:A94" si="7">A82+1</f>
        <v>1910</v>
      </c>
      <c r="B83" s="83">
        <v>0</v>
      </c>
      <c r="C83" s="83">
        <v>0</v>
      </c>
      <c r="D83" s="83"/>
      <c r="E83" s="83"/>
      <c r="F83" s="83"/>
      <c r="G83" s="35" t="s">
        <v>156</v>
      </c>
      <c r="H83" s="35" t="s">
        <v>158</v>
      </c>
      <c r="J83">
        <f>IF(A83&gt;YEAR(Questionnaire!$C$42),0,IF(H83=Listes!$B$1,1,0))</f>
        <v>0</v>
      </c>
      <c r="K83" s="129"/>
    </row>
    <row r="84" spans="1:11" x14ac:dyDescent="0.2">
      <c r="A84" s="8">
        <f t="shared" si="7"/>
        <v>1911</v>
      </c>
      <c r="B84" s="83">
        <v>0</v>
      </c>
      <c r="C84" s="83">
        <v>0</v>
      </c>
      <c r="D84" s="83"/>
      <c r="E84" s="83"/>
      <c r="F84" s="83"/>
      <c r="G84" s="35" t="s">
        <v>156</v>
      </c>
      <c r="H84" s="35" t="s">
        <v>158</v>
      </c>
      <c r="J84">
        <f>IF(A84&gt;YEAR(Questionnaire!$C$42),0,IF(H84=Listes!$B$1,1,0))</f>
        <v>0</v>
      </c>
      <c r="K84" s="129"/>
    </row>
    <row r="85" spans="1:11" x14ac:dyDescent="0.2">
      <c r="A85" s="8">
        <f t="shared" si="7"/>
        <v>1912</v>
      </c>
      <c r="B85" s="83">
        <v>0</v>
      </c>
      <c r="C85" s="83">
        <v>0</v>
      </c>
      <c r="D85" s="83"/>
      <c r="E85" s="83"/>
      <c r="F85" s="83"/>
      <c r="G85" s="35" t="s">
        <v>156</v>
      </c>
      <c r="H85" s="35" t="s">
        <v>158</v>
      </c>
      <c r="J85">
        <f>IF(A85&gt;YEAR(Questionnaire!$C$42),0,IF(H85=Listes!$B$1,1,0))</f>
        <v>0</v>
      </c>
      <c r="K85" s="129"/>
    </row>
    <row r="86" spans="1:11" x14ac:dyDescent="0.2">
      <c r="A86" s="8">
        <f t="shared" si="7"/>
        <v>1913</v>
      </c>
      <c r="B86" s="83">
        <v>0</v>
      </c>
      <c r="C86" s="83">
        <v>0</v>
      </c>
      <c r="D86" s="83"/>
      <c r="E86" s="83"/>
      <c r="F86" s="83"/>
      <c r="G86" s="35"/>
      <c r="H86" s="35"/>
      <c r="J86">
        <f>IF(A86&gt;YEAR(Questionnaire!$C$42),0,IF(H86=Listes!$B$1,1,0))</f>
        <v>0</v>
      </c>
      <c r="K86" s="129"/>
    </row>
    <row r="87" spans="1:11" x14ac:dyDescent="0.2">
      <c r="A87" s="8">
        <f t="shared" si="7"/>
        <v>1914</v>
      </c>
      <c r="B87" s="83">
        <v>0</v>
      </c>
      <c r="C87" s="83">
        <v>0</v>
      </c>
      <c r="D87" s="83"/>
      <c r="E87" s="83"/>
      <c r="F87" s="83"/>
      <c r="G87" s="35"/>
      <c r="H87" s="35"/>
      <c r="J87">
        <f>IF(A87&gt;YEAR(Questionnaire!$C$42),0,IF(H87=Listes!$B$1,1,0))</f>
        <v>0</v>
      </c>
      <c r="K87" s="129"/>
    </row>
    <row r="88" spans="1:11" x14ac:dyDescent="0.2">
      <c r="A88" s="8">
        <f t="shared" si="7"/>
        <v>1915</v>
      </c>
      <c r="B88" s="83">
        <v>0</v>
      </c>
      <c r="C88" s="83">
        <v>0</v>
      </c>
      <c r="D88" s="83"/>
      <c r="E88" s="83"/>
      <c r="F88" s="83"/>
      <c r="G88" s="35"/>
      <c r="H88" s="138" t="s">
        <v>154</v>
      </c>
      <c r="I88" s="139"/>
      <c r="J88" s="139">
        <f>IF(A88&gt;YEAR(Questionnaire!$C$42),0,IF(H88=Listes!$B$1,1,0))</f>
        <v>0</v>
      </c>
      <c r="K88" s="129"/>
    </row>
    <row r="89" spans="1:11" x14ac:dyDescent="0.2">
      <c r="A89" s="8">
        <f t="shared" si="7"/>
        <v>1916</v>
      </c>
      <c r="B89" s="83">
        <v>0</v>
      </c>
      <c r="C89" s="83">
        <v>0</v>
      </c>
      <c r="D89" s="83"/>
      <c r="E89" s="83"/>
      <c r="F89" s="83"/>
      <c r="G89" s="35"/>
      <c r="H89" s="35"/>
      <c r="J89">
        <f>IF(A89&gt;YEAR(Questionnaire!$C$42),0,IF(H89=Listes!$B$1,1,0))</f>
        <v>0</v>
      </c>
      <c r="K89" s="129"/>
    </row>
    <row r="90" spans="1:11" x14ac:dyDescent="0.2">
      <c r="A90" s="8">
        <f t="shared" si="7"/>
        <v>1917</v>
      </c>
      <c r="B90" s="83">
        <v>0</v>
      </c>
      <c r="C90" s="83">
        <v>0</v>
      </c>
      <c r="D90" s="83"/>
      <c r="E90" s="83"/>
      <c r="F90" s="83"/>
      <c r="G90" s="35"/>
      <c r="H90" s="35"/>
      <c r="J90">
        <f>IF(A90&gt;YEAR(Questionnaire!$C$42),0,IF(H90=Listes!$B$1,1,0))</f>
        <v>0</v>
      </c>
      <c r="K90" s="129"/>
    </row>
    <row r="91" spans="1:11" x14ac:dyDescent="0.2">
      <c r="A91" s="8">
        <f t="shared" si="7"/>
        <v>1918</v>
      </c>
      <c r="B91" s="83">
        <v>0</v>
      </c>
      <c r="C91" s="83">
        <v>0</v>
      </c>
      <c r="D91" s="83"/>
      <c r="E91" s="83"/>
      <c r="F91" s="83"/>
      <c r="G91" s="35"/>
      <c r="H91" s="35"/>
      <c r="J91">
        <f>IF(A91&gt;YEAR(Questionnaire!$C$42),0,IF(H91=Listes!$B$1,1,0))</f>
        <v>0</v>
      </c>
      <c r="K91" s="129"/>
    </row>
    <row r="92" spans="1:11" x14ac:dyDescent="0.2">
      <c r="A92" s="8">
        <f t="shared" si="7"/>
        <v>1919</v>
      </c>
      <c r="B92" s="83">
        <v>0</v>
      </c>
      <c r="C92" s="83">
        <v>0</v>
      </c>
      <c r="D92" s="83"/>
      <c r="E92" s="83"/>
      <c r="F92" s="83"/>
      <c r="G92" s="35"/>
      <c r="H92" s="35"/>
      <c r="J92">
        <f>IF(A92&gt;YEAR(Questionnaire!$C$42),0,IF(H92=Listes!$B$1,1,0))</f>
        <v>0</v>
      </c>
      <c r="K92" s="129"/>
    </row>
    <row r="93" spans="1:11" x14ac:dyDescent="0.2">
      <c r="A93" s="8">
        <f t="shared" si="7"/>
        <v>1920</v>
      </c>
      <c r="B93" s="83">
        <v>0</v>
      </c>
      <c r="C93" s="83">
        <v>0</v>
      </c>
      <c r="D93" s="83"/>
      <c r="E93" s="83"/>
      <c r="F93" s="83"/>
      <c r="G93" s="35"/>
      <c r="H93" s="35"/>
      <c r="J93">
        <f>IF(A93&gt;YEAR(Questionnaire!$C$42),0,IF(H93=Listes!$B$1,1,0))</f>
        <v>0</v>
      </c>
      <c r="K93" s="129"/>
    </row>
    <row r="94" spans="1:11" x14ac:dyDescent="0.2">
      <c r="A94" s="8">
        <f t="shared" si="7"/>
        <v>1921</v>
      </c>
      <c r="B94" s="83">
        <v>0</v>
      </c>
      <c r="C94" s="83">
        <v>0</v>
      </c>
      <c r="D94" s="83"/>
      <c r="E94" s="83"/>
      <c r="F94" s="83"/>
      <c r="G94" s="35"/>
      <c r="H94" s="35"/>
      <c r="J94">
        <f>IF(A94&gt;YEAR(Questionnaire!$C$42),0,IF(H94=Listes!$B$1,1,0))</f>
        <v>0</v>
      </c>
      <c r="K94" s="129"/>
    </row>
    <row r="95" spans="1:11" x14ac:dyDescent="0.2">
      <c r="A95" s="16" t="s">
        <v>76</v>
      </c>
      <c r="B95" s="84">
        <f>SUM(B73:B94)</f>
        <v>150000</v>
      </c>
      <c r="C95" s="84">
        <f>SUM(C73:C94)</f>
        <v>251700</v>
      </c>
      <c r="D95" s="84"/>
      <c r="E95" s="84"/>
      <c r="F95" s="84"/>
      <c r="I95" s="16" t="s">
        <v>192</v>
      </c>
      <c r="J95" s="124">
        <f>(YEAR(Questionnaire!C42)-C6)+1</f>
        <v>1</v>
      </c>
    </row>
    <row r="96" spans="1:11" x14ac:dyDescent="0.2">
      <c r="A96" s="16"/>
      <c r="B96" s="84"/>
      <c r="C96" s="84"/>
      <c r="D96" s="84"/>
      <c r="E96" s="84"/>
      <c r="F96" s="84"/>
      <c r="I96" s="16" t="s">
        <v>193</v>
      </c>
      <c r="J96" s="124">
        <f>SUM(J73:J94)</f>
        <v>1</v>
      </c>
    </row>
    <row r="97" spans="1:11" x14ac:dyDescent="0.2">
      <c r="A97" s="16"/>
      <c r="B97" s="84"/>
      <c r="C97" s="84"/>
      <c r="D97" s="84"/>
      <c r="E97" s="84"/>
      <c r="F97" s="84"/>
      <c r="I97" s="16" t="s">
        <v>194</v>
      </c>
      <c r="J97" s="136" t="str">
        <f>IF(G73="Résident","OUI","NON")</f>
        <v>OUI</v>
      </c>
    </row>
    <row r="98" spans="1:11" x14ac:dyDescent="0.2">
      <c r="A98" s="16"/>
      <c r="B98" s="84"/>
      <c r="C98" s="84"/>
      <c r="D98" s="84"/>
      <c r="E98" s="84"/>
      <c r="F98" s="84"/>
      <c r="I98" s="137" t="s">
        <v>196</v>
      </c>
      <c r="J98" s="135">
        <f>IF($A$129&lt;=100%,$A$129,100%)</f>
        <v>1</v>
      </c>
    </row>
    <row r="99" spans="1:11" x14ac:dyDescent="0.2">
      <c r="A99" s="16"/>
      <c r="B99" s="84"/>
      <c r="C99" s="84"/>
      <c r="D99" s="84"/>
      <c r="E99" s="84"/>
      <c r="F99" s="84"/>
      <c r="J99" s="16" t="s">
        <v>195</v>
      </c>
      <c r="K99" s="131">
        <f>AVERAGE(K73:K95)*J98</f>
        <v>0.25</v>
      </c>
    </row>
    <row r="100" spans="1:11" x14ac:dyDescent="0.2">
      <c r="A100" s="16"/>
      <c r="B100" s="84"/>
      <c r="C100" s="84"/>
      <c r="D100" s="84"/>
      <c r="E100" s="84"/>
      <c r="F100" s="84"/>
    </row>
    <row r="101" spans="1:11" x14ac:dyDescent="0.2">
      <c r="B101" t="s">
        <v>45</v>
      </c>
    </row>
    <row r="102" spans="1:11" ht="15" x14ac:dyDescent="0.25">
      <c r="B102" t="s">
        <v>82</v>
      </c>
    </row>
    <row r="103" spans="1:11" ht="15" x14ac:dyDescent="0.25">
      <c r="B103" t="s">
        <v>81</v>
      </c>
    </row>
    <row r="106" spans="1:11" s="4" customFormat="1" x14ac:dyDescent="0.2">
      <c r="A106" s="4" t="s">
        <v>46</v>
      </c>
    </row>
    <row r="108" spans="1:11" x14ac:dyDescent="0.2">
      <c r="B108" t="s">
        <v>12</v>
      </c>
      <c r="C108" s="12"/>
      <c r="D108" s="1"/>
      <c r="E108" s="1"/>
      <c r="F108" s="1"/>
      <c r="G108" s="1"/>
      <c r="H108" s="1"/>
    </row>
    <row r="109" spans="1:11" x14ac:dyDescent="0.2">
      <c r="B109" s="5" t="s">
        <v>47</v>
      </c>
      <c r="C109" s="5"/>
      <c r="D109" s="6" t="s">
        <v>48</v>
      </c>
      <c r="E109" s="14">
        <f>Questionnaire!E43</f>
        <v>0</v>
      </c>
      <c r="F109" s="1"/>
      <c r="G109" s="1"/>
      <c r="H109" s="1"/>
    </row>
    <row r="110" spans="1:11" x14ac:dyDescent="0.2">
      <c r="C110" s="12"/>
      <c r="D110" s="1"/>
      <c r="E110" s="1"/>
      <c r="F110" s="1"/>
      <c r="G110" s="1"/>
      <c r="H110" s="1"/>
    </row>
    <row r="111" spans="1:11" x14ac:dyDescent="0.2">
      <c r="B111" t="s">
        <v>49</v>
      </c>
      <c r="C111" s="12"/>
      <c r="D111" s="1"/>
      <c r="E111" s="1"/>
      <c r="F111" s="1"/>
      <c r="G111" s="1"/>
      <c r="H111" s="1"/>
    </row>
    <row r="112" spans="1:11" x14ac:dyDescent="0.2">
      <c r="B112" s="3" t="s">
        <v>50</v>
      </c>
      <c r="C112" s="1">
        <f>Questionnaire!E44</f>
        <v>0</v>
      </c>
      <c r="D112" s="1" t="s">
        <v>48</v>
      </c>
      <c r="E112" s="1"/>
      <c r="F112" s="1"/>
      <c r="G112" s="1"/>
      <c r="H112" s="1"/>
    </row>
    <row r="113" spans="2:8" x14ac:dyDescent="0.2">
      <c r="B113" s="3" t="s">
        <v>51</v>
      </c>
      <c r="C113" s="1">
        <f>Questionnaire!E46</f>
        <v>0</v>
      </c>
      <c r="D113" s="1" t="s">
        <v>48</v>
      </c>
      <c r="E113" s="1"/>
      <c r="F113" s="1"/>
      <c r="G113" s="1"/>
      <c r="H113" s="1"/>
    </row>
    <row r="114" spans="2:8" x14ac:dyDescent="0.2">
      <c r="B114" s="3" t="s">
        <v>65</v>
      </c>
      <c r="C114" s="1">
        <f>Questionnaire!E48</f>
        <v>0</v>
      </c>
      <c r="D114" s="1" t="s">
        <v>48</v>
      </c>
      <c r="E114" s="1"/>
      <c r="F114" s="1"/>
      <c r="G114" s="1"/>
      <c r="H114" s="1"/>
    </row>
    <row r="115" spans="2:8" x14ac:dyDescent="0.2">
      <c r="B115" s="3" t="str">
        <f>Questionnaire!B47</f>
        <v>**Meubles inclus dans la vente</v>
      </c>
      <c r="C115" s="1">
        <f>Questionnaire!E47</f>
        <v>0</v>
      </c>
      <c r="D115" s="1" t="s">
        <v>48</v>
      </c>
      <c r="E115" s="1"/>
      <c r="F115" s="1"/>
      <c r="G115" s="1"/>
      <c r="H115" s="1"/>
    </row>
    <row r="116" spans="2:8" x14ac:dyDescent="0.2">
      <c r="B116" s="3" t="s">
        <v>52</v>
      </c>
      <c r="C116" s="6">
        <f>Questionnaire!E45</f>
        <v>0</v>
      </c>
      <c r="D116" s="1" t="s">
        <v>48</v>
      </c>
      <c r="E116" s="1"/>
      <c r="F116" s="1"/>
      <c r="G116" s="1"/>
      <c r="H116" s="1"/>
    </row>
    <row r="117" spans="2:8" x14ac:dyDescent="0.2">
      <c r="B117" s="5" t="s">
        <v>53</v>
      </c>
      <c r="C117" s="6"/>
      <c r="D117" s="6"/>
      <c r="E117" s="6">
        <f>SUM(C112:C116)</f>
        <v>0</v>
      </c>
      <c r="F117" s="1"/>
      <c r="G117" s="1"/>
      <c r="H117" s="1"/>
    </row>
    <row r="118" spans="2:8" x14ac:dyDescent="0.2">
      <c r="C118" s="1"/>
      <c r="D118" s="1"/>
      <c r="E118" s="133" t="s">
        <v>160</v>
      </c>
      <c r="F118" s="133" t="s">
        <v>161</v>
      </c>
      <c r="G118" s="1"/>
      <c r="H118" s="1"/>
    </row>
    <row r="119" spans="2:8" ht="16.5" x14ac:dyDescent="0.35">
      <c r="D119" t="s">
        <v>54</v>
      </c>
      <c r="E119" s="2">
        <f>E109-E117-F16</f>
        <v>0</v>
      </c>
      <c r="F119" s="2">
        <f>E119</f>
        <v>0</v>
      </c>
      <c r="H119" s="15" t="s">
        <v>55</v>
      </c>
    </row>
    <row r="120" spans="2:8" x14ac:dyDescent="0.2">
      <c r="D120" s="16" t="s">
        <v>56</v>
      </c>
      <c r="E120" s="132">
        <f>E119*K99</f>
        <v>0</v>
      </c>
      <c r="F120" s="132">
        <f>E120</f>
        <v>0</v>
      </c>
      <c r="H120" s="1" t="s">
        <v>57</v>
      </c>
    </row>
    <row r="121" spans="2:8" x14ac:dyDescent="0.2">
      <c r="D121" s="1" t="s">
        <v>58</v>
      </c>
      <c r="E121" s="2">
        <f>E119-E120</f>
        <v>0</v>
      </c>
      <c r="F121" s="2">
        <f>E121</f>
        <v>0</v>
      </c>
      <c r="H121" s="1"/>
    </row>
    <row r="122" spans="2:8" x14ac:dyDescent="0.2">
      <c r="D122" s="17" t="s">
        <v>59</v>
      </c>
      <c r="E122" s="2">
        <f>G122*E121</f>
        <v>0</v>
      </c>
      <c r="F122" s="2">
        <f>E122</f>
        <v>0</v>
      </c>
      <c r="G122" s="10">
        <v>0.5</v>
      </c>
      <c r="H122" s="1" t="s">
        <v>60</v>
      </c>
    </row>
    <row r="123" spans="2:8" x14ac:dyDescent="0.2">
      <c r="D123" s="16" t="s">
        <v>61</v>
      </c>
      <c r="E123" s="2">
        <f>G123*E122</f>
        <v>0</v>
      </c>
      <c r="F123" s="2">
        <f>E123</f>
        <v>0</v>
      </c>
      <c r="G123" s="10">
        <v>0.5</v>
      </c>
      <c r="H123" s="1" t="s">
        <v>62</v>
      </c>
    </row>
    <row r="124" spans="2:8" x14ac:dyDescent="0.2">
      <c r="D124" s="16" t="s">
        <v>21</v>
      </c>
      <c r="E124" s="45">
        <f>+B95</f>
        <v>150000</v>
      </c>
      <c r="F124" s="45">
        <f>C95</f>
        <v>251700</v>
      </c>
      <c r="G124" s="10"/>
      <c r="H124" s="1"/>
    </row>
    <row r="125" spans="2:8" x14ac:dyDescent="0.2">
      <c r="D125" s="16" t="s">
        <v>93</v>
      </c>
      <c r="E125" s="2">
        <f>E123+E124</f>
        <v>150000</v>
      </c>
      <c r="F125" s="2">
        <f>F123+F124</f>
        <v>251700</v>
      </c>
      <c r="G125" s="10"/>
      <c r="H125" s="1"/>
    </row>
    <row r="126" spans="2:8" x14ac:dyDescent="0.2">
      <c r="D126" s="17" t="s">
        <v>64</v>
      </c>
      <c r="E126" s="18">
        <v>0.38400000000000001</v>
      </c>
      <c r="F126" s="18">
        <v>0.42</v>
      </c>
      <c r="G126" s="10"/>
      <c r="H126" s="1"/>
    </row>
    <row r="127" spans="2:8" x14ac:dyDescent="0.2">
      <c r="D127" s="16" t="s">
        <v>63</v>
      </c>
      <c r="E127" s="2">
        <f>E126*E125</f>
        <v>57600</v>
      </c>
      <c r="F127" s="2">
        <f>F126*F125</f>
        <v>105714</v>
      </c>
    </row>
    <row r="129" spans="1:2" hidden="1" x14ac:dyDescent="0.2">
      <c r="A129" s="135">
        <f>IF(G73="Résident",((SUM(J73:J94)+1)/J95),SUM(J73:J94)/J95)</f>
        <v>2</v>
      </c>
    </row>
    <row r="130" spans="1:2" x14ac:dyDescent="0.2">
      <c r="B130" s="36"/>
    </row>
  </sheetData>
  <mergeCells count="1">
    <mergeCell ref="D70:F70"/>
  </mergeCells>
  <conditionalFormatting sqref="I35:I38">
    <cfRule type="expression" dxfId="2" priority="3">
      <formula>-$F$30&lt;=C35</formula>
    </cfRule>
  </conditionalFormatting>
  <conditionalFormatting sqref="J35:J38">
    <cfRule type="expression" dxfId="1" priority="2">
      <formula>-$F$30&lt;=C35</formula>
    </cfRule>
  </conditionalFormatting>
  <pageMargins left="0.7" right="0.7" top="0.75" bottom="0.75" header="0.3" footer="0.3"/>
  <pageSetup paperSize="9" orientation="portrait" r:id="rId1"/>
  <customProperties>
    <customPr name="OrphanNamesChecke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3CB010D-6DE3-4E25-A249-90046D5FEA02}">
            <xm:f>A73&gt;YEAR(Questionnaire!$C$42)</xm:f>
            <x14:dxf>
              <fill>
                <patternFill>
                  <bgColor theme="1"/>
                </patternFill>
              </fill>
            </x14:dxf>
          </x14:cfRule>
          <xm:sqref>A73:A94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Listes!$A$2:$A$10</xm:f>
          </x14:formula1>
          <xm:sqref>G73:G94</xm:sqref>
        </x14:dataValidation>
        <x14:dataValidation type="list" allowBlank="1" showInputMessage="1" showErrorMessage="1">
          <x14:formula1>
            <xm:f>Listes!$B$2:$B$9</xm:f>
          </x14:formula1>
          <xm:sqref>H73:H94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205" zoomScaleNormal="205" workbookViewId="0">
      <selection activeCell="B5" sqref="B5"/>
    </sheetView>
  </sheetViews>
  <sheetFormatPr baseColWidth="10" defaultRowHeight="14.25" x14ac:dyDescent="0.2"/>
  <cols>
    <col min="1" max="1" width="16.75" bestFit="1" customWidth="1"/>
  </cols>
  <sheetData>
    <row r="1" spans="1:2" x14ac:dyDescent="0.2">
      <c r="A1" s="87" t="s">
        <v>153</v>
      </c>
      <c r="B1" t="s">
        <v>154</v>
      </c>
    </row>
    <row r="2" spans="1:2" x14ac:dyDescent="0.2">
      <c r="A2" t="s">
        <v>155</v>
      </c>
      <c r="B2" t="s">
        <v>157</v>
      </c>
    </row>
    <row r="3" spans="1:2" x14ac:dyDescent="0.2">
      <c r="A3" t="s">
        <v>156</v>
      </c>
      <c r="B3" t="s">
        <v>154</v>
      </c>
    </row>
    <row r="4" spans="1:2" x14ac:dyDescent="0.2">
      <c r="A4" t="s">
        <v>159</v>
      </c>
      <c r="B4" t="s">
        <v>158</v>
      </c>
    </row>
    <row r="5" spans="1:2" x14ac:dyDescent="0.2">
      <c r="B5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D17" sqref="D17"/>
    </sheetView>
  </sheetViews>
  <sheetFormatPr baseColWidth="10" defaultRowHeight="14.25" x14ac:dyDescent="0.2"/>
  <cols>
    <col min="1" max="1" width="3.5" customWidth="1"/>
    <col min="6" max="6" width="16.125" bestFit="1" customWidth="1"/>
  </cols>
  <sheetData>
    <row r="1" spans="2:7" ht="18" customHeight="1" x14ac:dyDescent="0.25">
      <c r="B1" s="110" t="s">
        <v>184</v>
      </c>
      <c r="C1" s="111"/>
      <c r="D1" s="111"/>
      <c r="E1" s="111"/>
      <c r="F1" s="111"/>
      <c r="G1" s="111"/>
    </row>
    <row r="3" spans="2:7" x14ac:dyDescent="0.2">
      <c r="B3" t="s">
        <v>183</v>
      </c>
    </row>
    <row r="4" spans="2:7" x14ac:dyDescent="0.2">
      <c r="B4" t="s">
        <v>178</v>
      </c>
      <c r="C4" t="s">
        <v>179</v>
      </c>
      <c r="D4" t="s">
        <v>182</v>
      </c>
      <c r="E4" t="s">
        <v>180</v>
      </c>
      <c r="F4" t="s">
        <v>181</v>
      </c>
    </row>
    <row r="5" spans="2:7" x14ac:dyDescent="0.2">
      <c r="B5" s="125">
        <f>Questionnaire!C5</f>
        <v>0</v>
      </c>
      <c r="C5" s="125">
        <f>Questionnaire!C15</f>
        <v>0</v>
      </c>
    </row>
    <row r="6" spans="2:7" x14ac:dyDescent="0.2">
      <c r="B6" s="125">
        <f>Questionnaire!B20</f>
        <v>0</v>
      </c>
      <c r="C6" s="125"/>
      <c r="F6" s="124">
        <f>Questionnaire!C20</f>
        <v>0</v>
      </c>
    </row>
    <row r="7" spans="2:7" x14ac:dyDescent="0.2">
      <c r="B7" s="125">
        <f>Questionnaire!B21</f>
        <v>0</v>
      </c>
      <c r="C7" s="125"/>
      <c r="F7" s="124">
        <f>Questionnaire!C21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Questionnaire</vt:lpstr>
      <vt:lpstr>Calculs</vt:lpstr>
      <vt:lpstr>Listes</vt:lpstr>
      <vt:lpstr>Explicative</vt:lpstr>
      <vt:lpstr>Questionnaire!Zone_d_impression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2025-11-24T17:54:26Z</dcterms:modified>
</cp:coreProperties>
</file>